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1928" tabRatio="804" activeTab="1"/>
  </bookViews>
  <sheets>
    <sheet name="Úvod stránka" sheetId="3" r:id="rId1"/>
    <sheet name="Text" sheetId="13" r:id="rId2"/>
    <sheet name="Plnění rozpočtu" sheetId="14" r:id="rId3"/>
    <sheet name="Rozpočet" sheetId="4" r:id="rId4"/>
    <sheet name="Příjmy" sheetId="5" r:id="rId5"/>
    <sheet name="Výdaje" sheetId="6" r:id="rId6"/>
    <sheet name="Financování" sheetId="7" r:id="rId7"/>
    <sheet name="Zúčtovací vztahy" sheetId="8" r:id="rId8"/>
    <sheet name="Účty a fondy" sheetId="9" r:id="rId9"/>
    <sheet name="Transfery" sheetId="10" r:id="rId10"/>
    <sheet name="Dotace přijaté" sheetId="15" r:id="rId11"/>
    <sheet name="Dotace poskytnuté" sheetId="16" r:id="rId12"/>
    <sheet name="Podíly" sheetId="11" r:id="rId13"/>
    <sheet name="Majetek" sheetId="12" r:id="rId14"/>
  </sheets>
  <calcPr calcId="125725"/>
</workbook>
</file>

<file path=xl/calcChain.xml><?xml version="1.0" encoding="utf-8"?>
<calcChain xmlns="http://schemas.openxmlformats.org/spreadsheetml/2006/main">
  <c r="F53" i="16"/>
  <c r="E53"/>
  <c r="G52"/>
  <c r="H28" i="15"/>
  <c r="G28"/>
  <c r="J116" i="14"/>
  <c r="I114"/>
  <c r="L111"/>
  <c r="L110"/>
  <c r="G109"/>
  <c r="G108"/>
  <c r="L107"/>
  <c r="K107"/>
  <c r="J107"/>
  <c r="I107"/>
  <c r="G107"/>
  <c r="F107"/>
  <c r="K116" s="1"/>
  <c r="E107"/>
  <c r="D107"/>
  <c r="I116" s="1"/>
  <c r="L105"/>
  <c r="L104"/>
  <c r="L103"/>
  <c r="L102"/>
  <c r="G102"/>
  <c r="L101"/>
  <c r="G101"/>
  <c r="L100"/>
  <c r="G100"/>
  <c r="L99"/>
  <c r="K98"/>
  <c r="K114" s="1"/>
  <c r="L114" s="1"/>
  <c r="J98"/>
  <c r="J114" s="1"/>
  <c r="I98"/>
  <c r="F98"/>
  <c r="F113" s="1"/>
  <c r="E98"/>
  <c r="E113" s="1"/>
  <c r="J115" s="1"/>
  <c r="D98"/>
  <c r="L97"/>
  <c r="G97"/>
  <c r="L96"/>
  <c r="G95"/>
  <c r="K94"/>
  <c r="L94" s="1"/>
  <c r="J94"/>
  <c r="I94"/>
  <c r="F94"/>
  <c r="G94" s="1"/>
  <c r="E94"/>
  <c r="D94"/>
  <c r="L93"/>
  <c r="L92"/>
  <c r="L91"/>
  <c r="L90"/>
  <c r="L89"/>
  <c r="G89"/>
  <c r="L88"/>
  <c r="L87"/>
  <c r="K86"/>
  <c r="L86" s="1"/>
  <c r="J86"/>
  <c r="I86"/>
  <c r="F86"/>
  <c r="G86" s="1"/>
  <c r="E86"/>
  <c r="D86"/>
  <c r="L85"/>
  <c r="G85"/>
  <c r="G84"/>
  <c r="L83"/>
  <c r="G83"/>
  <c r="L82"/>
  <c r="G82"/>
  <c r="L81"/>
  <c r="G81"/>
  <c r="L80"/>
  <c r="K80"/>
  <c r="J80"/>
  <c r="I80"/>
  <c r="G80"/>
  <c r="F80"/>
  <c r="E80"/>
  <c r="D80"/>
  <c r="G78"/>
  <c r="L77"/>
  <c r="G77"/>
  <c r="L76"/>
  <c r="G76"/>
  <c r="L75"/>
  <c r="L74"/>
  <c r="G74"/>
  <c r="L73"/>
  <c r="G72"/>
  <c r="L71"/>
  <c r="L70"/>
  <c r="L69"/>
  <c r="G69"/>
  <c r="L68"/>
  <c r="G68"/>
  <c r="L67"/>
  <c r="L66"/>
  <c r="G66"/>
  <c r="L65"/>
  <c r="G65"/>
  <c r="L64"/>
  <c r="G64"/>
  <c r="L63"/>
  <c r="G63"/>
  <c r="L62"/>
  <c r="L61"/>
  <c r="L60"/>
  <c r="L59"/>
  <c r="G59"/>
  <c r="L58"/>
  <c r="G58"/>
  <c r="L57"/>
  <c r="K57"/>
  <c r="J57"/>
  <c r="I57"/>
  <c r="G57"/>
  <c r="F57"/>
  <c r="E57"/>
  <c r="L56"/>
  <c r="G56"/>
  <c r="L55"/>
  <c r="L54"/>
  <c r="L53"/>
  <c r="L52"/>
  <c r="K52"/>
  <c r="J52"/>
  <c r="I52"/>
  <c r="G52"/>
  <c r="F52"/>
  <c r="E52"/>
  <c r="D52"/>
  <c r="L51"/>
  <c r="L50"/>
  <c r="G50"/>
  <c r="L49"/>
  <c r="G49"/>
  <c r="L48"/>
  <c r="G48"/>
  <c r="L47"/>
  <c r="L46"/>
  <c r="L45"/>
  <c r="L44"/>
  <c r="G44"/>
  <c r="G43"/>
  <c r="L42"/>
  <c r="G42"/>
  <c r="K41"/>
  <c r="L41" s="1"/>
  <c r="J41"/>
  <c r="I41"/>
  <c r="F41"/>
  <c r="G41" s="1"/>
  <c r="E41"/>
  <c r="D41"/>
  <c r="L40"/>
  <c r="G40"/>
  <c r="G39"/>
  <c r="L38"/>
  <c r="K37"/>
  <c r="L37" s="1"/>
  <c r="J37"/>
  <c r="I37"/>
  <c r="F37"/>
  <c r="G37" s="1"/>
  <c r="E37"/>
  <c r="D37"/>
  <c r="G35"/>
  <c r="G34"/>
  <c r="G33"/>
  <c r="G32"/>
  <c r="G31"/>
  <c r="G30"/>
  <c r="G29"/>
  <c r="G28"/>
  <c r="F27"/>
  <c r="G27" s="1"/>
  <c r="E27"/>
  <c r="D27"/>
  <c r="G26"/>
  <c r="G25"/>
  <c r="G24"/>
  <c r="F24"/>
  <c r="E24"/>
  <c r="D24"/>
  <c r="D113" s="1"/>
  <c r="I115" s="1"/>
  <c r="G23"/>
  <c r="G22"/>
  <c r="G21"/>
  <c r="G20"/>
  <c r="G19"/>
  <c r="G18"/>
  <c r="G17"/>
  <c r="G16"/>
  <c r="G15"/>
  <c r="G14"/>
  <c r="F13"/>
  <c r="G13" s="1"/>
  <c r="E13"/>
  <c r="D13"/>
  <c r="G12"/>
  <c r="G11"/>
  <c r="G10"/>
  <c r="G9"/>
  <c r="G8"/>
  <c r="G7"/>
  <c r="G6"/>
  <c r="F5"/>
  <c r="E5"/>
  <c r="G5" s="1"/>
  <c r="D5"/>
  <c r="K115" l="1"/>
  <c r="G113"/>
  <c r="G98"/>
  <c r="L98"/>
  <c r="G56" i="13" l="1"/>
  <c r="F56"/>
  <c r="E56"/>
  <c r="D56"/>
  <c r="B56"/>
  <c r="F18"/>
  <c r="E18"/>
  <c r="D18"/>
  <c r="G17"/>
  <c r="G16"/>
  <c r="F15"/>
  <c r="E15"/>
  <c r="D15"/>
  <c r="G14"/>
  <c r="G13"/>
  <c r="G12"/>
  <c r="G11"/>
  <c r="G18" l="1"/>
  <c r="E19"/>
  <c r="G15"/>
  <c r="D19"/>
  <c r="F19"/>
</calcChain>
</file>

<file path=xl/sharedStrings.xml><?xml version="1.0" encoding="utf-8"?>
<sst xmlns="http://schemas.openxmlformats.org/spreadsheetml/2006/main" count="971" uniqueCount="699">
  <si>
    <t>Město Rokytnice v O.h.</t>
  </si>
  <si>
    <t>IČO: 00275301</t>
  </si>
  <si>
    <t>ZÁVĚREČNÝ ÚČET ZA ROK 2015</t>
  </si>
  <si>
    <t>(v Kč)</t>
  </si>
  <si>
    <t>Vytvořeno v období  13/2015</t>
  </si>
  <si>
    <t>Fenix 7.70.018, 2004 - 2016 Asseco Solutions, a.s.</t>
  </si>
  <si>
    <t>Vygenerováno: 13.5.2016 11:12:59</t>
  </si>
  <si>
    <t>1. Plnění rozpočtu za období 2013 - 2015</t>
  </si>
  <si>
    <t>2013</t>
  </si>
  <si>
    <t>2014</t>
  </si>
  <si>
    <t>2015</t>
  </si>
  <si>
    <t>PŘÍJMY</t>
  </si>
  <si>
    <t>VÝDAJE</t>
  </si>
  <si>
    <t>SALDO</t>
  </si>
  <si>
    <t>1.1. Běžný rozpočet 2015</t>
  </si>
  <si>
    <t>Třída</t>
  </si>
  <si>
    <t>Skutečnost</t>
  </si>
  <si>
    <t>Rozpočet</t>
  </si>
  <si>
    <t>% SR</t>
  </si>
  <si>
    <t>% UR</t>
  </si>
  <si>
    <t>schválený</t>
  </si>
  <si>
    <t>po změnách</t>
  </si>
  <si>
    <t>1.2. Kapitálový rozpočet 2015</t>
  </si>
  <si>
    <t>2. Rozpočtové hospodaření dle tříd - PŘÍJMY 2015</t>
  </si>
  <si>
    <t>1-DAŇOVÉ PŘÍJMY</t>
  </si>
  <si>
    <t>2-NEDAŇOVÉ PŘÍJMY</t>
  </si>
  <si>
    <t>3-KAPITÁLOVÉ PŘÍJMY</t>
  </si>
  <si>
    <t>4-PŘIJATÉ TRANSFERY</t>
  </si>
  <si>
    <t>CELKEM PŘÍJMY</t>
  </si>
  <si>
    <t>2.1. Daňové příjmy - vybrané položky 2015</t>
  </si>
  <si>
    <t>Položky</t>
  </si>
  <si>
    <t>Sdílené daně</t>
  </si>
  <si>
    <t>Místní poplatky</t>
  </si>
  <si>
    <t>Správní poplatky</t>
  </si>
  <si>
    <t>Daň z nemovitosti</t>
  </si>
  <si>
    <t>Ostatní daňové příjmy</t>
  </si>
  <si>
    <t>2.2.1. Sdílené daně po měsících za rok 2015</t>
  </si>
  <si>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</si>
  <si>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</si>
  <si>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</si>
  <si>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</si>
  <si>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</si>
  <si>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</si>
  <si>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</si>
  <si>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</si>
  <si>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</si>
  <si>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</si>
  <si>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</si>
  <si>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</si>
  <si>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</si>
  <si>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</si>
  <si>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3. Rozpočtové hospodaření dle tříd - VÝDAJE 2015</t>
  </si>
  <si>
    <t>5-BĚŽNÉ VÝDAJE</t>
  </si>
  <si>
    <t>6-KAPITÁLOVÉ VÝDAJE</t>
  </si>
  <si>
    <t>CELKEM VÝDAJE</t>
  </si>
  <si>
    <t>3.1. Agregované výdaje dle cílových oblastí 2014 - 2015</t>
  </si>
  <si>
    <t>Řádek</t>
  </si>
  <si>
    <t>2014 skut</t>
  </si>
  <si>
    <t>%</t>
  </si>
  <si>
    <t>2015 skut</t>
  </si>
  <si>
    <t>BĚŽNÉ VÝDAJE</t>
  </si>
  <si>
    <t>Výdaje na platy a odvody na SP a ZP č.OON</t>
  </si>
  <si>
    <t>Ostatní platby za provedenou práci</t>
  </si>
  <si>
    <t>Odměny zastupitelům (RM, ZM, výbory)</t>
  </si>
  <si>
    <t>Mzdové výdaje celkem</t>
  </si>
  <si>
    <t>Neinvestiční nákupy - nákupy materiálu</t>
  </si>
  <si>
    <t>Nákupy vody, paliv a energie</t>
  </si>
  <si>
    <t>Nákup služeb a ostatní nákupy</t>
  </si>
  <si>
    <t>Opravy a údržba majetku</t>
  </si>
  <si>
    <t>Daně (daň z převodu nemovitostí …)</t>
  </si>
  <si>
    <t>Výdaje z finančního vypořádání</t>
  </si>
  <si>
    <t>Ostatní výdaje (úroky, soc.fond.,náhrady,...)</t>
  </si>
  <si>
    <t>Ostatní provozní výdaje celkem</t>
  </si>
  <si>
    <t>Transfery příspěvkovým organizacím</t>
  </si>
  <si>
    <t>Transfery ostatním vlastním organizacím  - o.p.s</t>
  </si>
  <si>
    <t>Transfery jiným subjektům</t>
  </si>
  <si>
    <t>Transfery "průtokové" - soc.dávky</t>
  </si>
  <si>
    <t>Převody vlastním fondům nekonsolidované</t>
  </si>
  <si>
    <t>Neinvestiční transfery celkem</t>
  </si>
  <si>
    <t>Půjčené prostředky</t>
  </si>
  <si>
    <t>KAPITÁLOVÉ VÝDAJE</t>
  </si>
  <si>
    <t>SW + výpočetní technika</t>
  </si>
  <si>
    <t>Pořízení budov, staveb</t>
  </si>
  <si>
    <t>Nákup pozemků</t>
  </si>
  <si>
    <t>Stroje, přístroje, zařízení, dopr.prostředky</t>
  </si>
  <si>
    <t>Ostatní (studie, ÚP, rezerva…)</t>
  </si>
  <si>
    <t>Pořízení vlastního majetku celkem</t>
  </si>
  <si>
    <t>Investiční transfery vlastním organizacím</t>
  </si>
  <si>
    <t>Investiční transfery jiným subjektům</t>
  </si>
  <si>
    <t>Investiční transfery celkem</t>
  </si>
  <si>
    <t>VÝDAJE CELKEM</t>
  </si>
  <si>
    <t>3.2. Závazné ukazatele 2015</t>
  </si>
  <si>
    <t>Odvětvové třídění</t>
  </si>
  <si>
    <t>Příjmy</t>
  </si>
  <si>
    <t>Výdaje</t>
  </si>
  <si>
    <t>Oblasti činnosti</t>
  </si>
  <si>
    <t>Sch. rozpočet</t>
  </si>
  <si>
    <t>Pokladní správa</t>
  </si>
  <si>
    <t>Lesy a zemědělství</t>
  </si>
  <si>
    <t xml:space="preserve">Podnikání a stavebnictví </t>
  </si>
  <si>
    <t>Vnitřní obchod</t>
  </si>
  <si>
    <t>Cestovní ruch</t>
  </si>
  <si>
    <t>Doprava a spoje</t>
  </si>
  <si>
    <t>Vodní hospodářství</t>
  </si>
  <si>
    <t>Školství</t>
  </si>
  <si>
    <t>Kultura</t>
  </si>
  <si>
    <t>Sport</t>
  </si>
  <si>
    <t>Zájmová činnost</t>
  </si>
  <si>
    <t>Zdravotnictví</t>
  </si>
  <si>
    <t>Bytové hospodářství</t>
  </si>
  <si>
    <t>Veřejné osvětlení</t>
  </si>
  <si>
    <t>Pohřebnictví</t>
  </si>
  <si>
    <t>Zásobování teplem</t>
  </si>
  <si>
    <t>Územní rozvoj</t>
  </si>
  <si>
    <t>Ochrana ovzduší a půdy</t>
  </si>
  <si>
    <t>Odpady</t>
  </si>
  <si>
    <t>Veřejné prostranství</t>
  </si>
  <si>
    <t>Sociální zabezpečení</t>
  </si>
  <si>
    <t xml:space="preserve">Sociální služby </t>
  </si>
  <si>
    <t>Krizové stavy</t>
  </si>
  <si>
    <t>Hasiči a městská policie</t>
  </si>
  <si>
    <t>Zastupitelstvo</t>
  </si>
  <si>
    <t>Správa úřadu</t>
  </si>
  <si>
    <t>Mezinárodní spolupráce</t>
  </si>
  <si>
    <t>Daně, pojištění a úroky</t>
  </si>
  <si>
    <t>Ostatní finanční operace</t>
  </si>
  <si>
    <t>Ostatní nezařazené</t>
  </si>
  <si>
    <t>Celkem</t>
  </si>
  <si>
    <t>Příjmy z financování</t>
  </si>
  <si>
    <t>Výdaje z financování</t>
  </si>
  <si>
    <t>Použitá rezerva (z BÚ)</t>
  </si>
  <si>
    <t>4. Skutečné PŘÍJMY a VÝDAJE 2013 - 2015</t>
  </si>
  <si>
    <t>Rok</t>
  </si>
  <si>
    <t>Skutečnost 2013</t>
  </si>
  <si>
    <t>Skutečnost 2014</t>
  </si>
  <si>
    <t>Skutečnost 2015</t>
  </si>
  <si>
    <t>5. Financování 2015</t>
  </si>
  <si>
    <t>Název položky</t>
  </si>
  <si>
    <t>Zm.stavu krátkodob.prost.na BÚ</t>
  </si>
  <si>
    <t>Dlouhodob.přijaté půjč.prostř.</t>
  </si>
  <si>
    <t>Uhraz.splát.dlouhodob.přij.půj</t>
  </si>
  <si>
    <t>Zm.stavu dlouhodob.prost.na BÚ</t>
  </si>
  <si>
    <t>Oper.z peněž.účtů organizace</t>
  </si>
  <si>
    <t>FINANCOVÁNÍ CELKEM</t>
  </si>
  <si>
    <t>6. Monitoring obcí</t>
  </si>
  <si>
    <t>Popis</t>
  </si>
  <si>
    <t>1. Počet obyvatel obce</t>
  </si>
  <si>
    <t>2. Příjem celkem (po konsolidaci)</t>
  </si>
  <si>
    <t>3. Úroky</t>
  </si>
  <si>
    <t>4. Uhrazené splátky dluhopisů a půjčených prostředků</t>
  </si>
  <si>
    <t>5. Dluhová služba (DS) celkem ř.3+ř.4</t>
  </si>
  <si>
    <t>6. Ukazatel Dluhové služby (%) ř.5/ř.2</t>
  </si>
  <si>
    <t>7. Aktiva celkem</t>
  </si>
  <si>
    <t xml:space="preserve">8. Cizí zdroje </t>
  </si>
  <si>
    <t>9. Stav na bankovních účtech celkem</t>
  </si>
  <si>
    <t>10. Úvěry a komunální dluhopisy</t>
  </si>
  <si>
    <t>11. Přijaté návratné finanční výpomoci (PNFV) a ostatní dluhy</t>
  </si>
  <si>
    <t>12. Zadluženost celkem ř.10+ř.11</t>
  </si>
  <si>
    <t>13. Podíl cizích zdrojů k celkovým aktivům (%) ř.8/ř.7</t>
  </si>
  <si>
    <t>14. Podíl zadluženosti na cizích zdrojích (%) ř.12/ř.8</t>
  </si>
  <si>
    <t>15. 8-leté saldo</t>
  </si>
  <si>
    <t>16. Oběžná aktiva</t>
  </si>
  <si>
    <t>17. Krátkodobé závazky</t>
  </si>
  <si>
    <t>18. Celková likvidita ř.16/ř.17</t>
  </si>
  <si>
    <t>7. Pohledávky k 31.12.2015</t>
  </si>
  <si>
    <t>Účet - popis</t>
  </si>
  <si>
    <t>311 - Odběratelé</t>
  </si>
  <si>
    <t>314 - Krátkodobé poskytnuté zá</t>
  </si>
  <si>
    <t>315 - Jiné pohledávky z hl. či</t>
  </si>
  <si>
    <t>335 - Pohledávky za zaměstnanc</t>
  </si>
  <si>
    <t>344 - Pohled. za os.mimo vyb.v</t>
  </si>
  <si>
    <t>346 - Pohled. za vyb.ústř.vlád</t>
  </si>
  <si>
    <t>351 - Přijaté zálohy daní</t>
  </si>
  <si>
    <t>373 - Poskytnuté zálohy na tra</t>
  </si>
  <si>
    <t>377 - Ostatní krátkodobé pohle</t>
  </si>
  <si>
    <t>462 - Poskyt. návratné fin.výp</t>
  </si>
  <si>
    <t>469 - Ostatní dlouhodobé pohle</t>
  </si>
  <si>
    <t>Z toho: Opravné položky k pohl</t>
  </si>
  <si>
    <t>8. Závazky k 31.12.2015</t>
  </si>
  <si>
    <t>321 - Dodavatelé</t>
  </si>
  <si>
    <t>324 - Krátkodobé přijaté záloh</t>
  </si>
  <si>
    <t>331 - Zaměstnanci</t>
  </si>
  <si>
    <t>336 - Sociální pojištění</t>
  </si>
  <si>
    <t>337 - Zdravotní pojištění</t>
  </si>
  <si>
    <t>342 - Ost.daně, popl.a jiná pe</t>
  </si>
  <si>
    <t>343 - Daň z přidané hodnoty</t>
  </si>
  <si>
    <t>345 - Závazky k os.mimo vyb.vl</t>
  </si>
  <si>
    <t>352 - Pohledávky ze správy dan</t>
  </si>
  <si>
    <t>374 - Přijaté zálohy na transf</t>
  </si>
  <si>
    <t>378 - Ostatní krátkodobé závaz</t>
  </si>
  <si>
    <t>9. Stav úvěrů a půjček k 31.12.2015</t>
  </si>
  <si>
    <t>Účet - název</t>
  </si>
  <si>
    <t>451 01 - Dlouhodobé úvěry; Zák</t>
  </si>
  <si>
    <t>451 10 - Dlouhodobé úvěry; Tra</t>
  </si>
  <si>
    <t>451 11 - Dlouhodobé úvěry; Vst</t>
  </si>
  <si>
    <t>451 14 - Dlouhodobé úvěry</t>
  </si>
  <si>
    <t>451 15 - Dlouhodobé úvěry; Has</t>
  </si>
  <si>
    <t>451 31 - Dlouhodobé úvěry; Úvě</t>
  </si>
  <si>
    <t>459 00 - Ostatní dlouhodobé zá</t>
  </si>
  <si>
    <t>459 01 - Ostatní dlouhodobé zá</t>
  </si>
  <si>
    <t>459 02 - Ostatní dlouhodobé zá</t>
  </si>
  <si>
    <t>459 03 - Ostatní dlouhodobé zá</t>
  </si>
  <si>
    <t>459 04 - Ostatní dlouhodobé zá</t>
  </si>
  <si>
    <t>459 05 - Ostatní dlouhodobé zá</t>
  </si>
  <si>
    <t>459 06 - Ostatní dlouhodobé zá</t>
  </si>
  <si>
    <t>10.1. Jmění, upravující položky a fondy k 31.12.2015</t>
  </si>
  <si>
    <t>Název fondu</t>
  </si>
  <si>
    <t>Počáteční stav</t>
  </si>
  <si>
    <t>Zůstatek k 31.12.</t>
  </si>
  <si>
    <t>401 - Jmění účetní jednotky</t>
  </si>
  <si>
    <t>403 - Transfery na poříz. dl.majetku</t>
  </si>
  <si>
    <t>406 - Oceň.rozdíly při prv.použ.met.</t>
  </si>
  <si>
    <t>407 - Jiné oceňovací rozdíly</t>
  </si>
  <si>
    <t>408 - Opravy předch. účetních období</t>
  </si>
  <si>
    <t>419 - Ostatní fondy</t>
  </si>
  <si>
    <t>10.2. Peněžní a ostatní fondy k 31.12.2015</t>
  </si>
  <si>
    <t>419 10 - Ostatní fondy; Soc. fond počáteční stav</t>
  </si>
  <si>
    <t>419 20 - Ostatní fondy; FRB počáteční stav</t>
  </si>
  <si>
    <t>11. Stavy na běžných účtech a termínované vklady k 31.12.2015</t>
  </si>
  <si>
    <t>231 10 - Základní běžný účet ÚSC; Transfery, jistiny úvěrů</t>
  </si>
  <si>
    <t>231 11 - Základní běžný účet ÚSC; ZBÚ ČNB</t>
  </si>
  <si>
    <t>231 12 - Základní běžný účet ÚSC; ZBÚ ČNB EUR</t>
  </si>
  <si>
    <t>231 15 - Základní běžný účet ÚSC; ZBÚ ČS EUR</t>
  </si>
  <si>
    <t>231 20 - Základní běžný účet ÚSC; Příjmy</t>
  </si>
  <si>
    <t>231 30 - Základní běžný účet ÚSC; Výdaje</t>
  </si>
  <si>
    <t>236 10 - Běžné účty fondů ÚSC; Sociální fond</t>
  </si>
  <si>
    <t>236 21 - Běžné účty fondů ÚSC; FRB</t>
  </si>
  <si>
    <t>12. Přehled dotací poskytnutých rozpočty a státními fondy</t>
  </si>
  <si>
    <t>Označení účelového transferu</t>
  </si>
  <si>
    <t>Přiděleno Kč</t>
  </si>
  <si>
    <t>Vyčerpáno Kč</t>
  </si>
  <si>
    <t>Rozdíl Kč</t>
  </si>
  <si>
    <t>Ze státního rozpočtu</t>
  </si>
  <si>
    <t>Od státních fondů</t>
  </si>
  <si>
    <t>12.1. Přehled přijatých dotací v roce 2015 ze státního rozpočtu</t>
  </si>
  <si>
    <t>UZ</t>
  </si>
  <si>
    <t>13013</t>
  </si>
  <si>
    <t>Dotace úřad práce nová</t>
  </si>
  <si>
    <t>13015</t>
  </si>
  <si>
    <t>Dotace na sociální práci</t>
  </si>
  <si>
    <t>13234</t>
  </si>
  <si>
    <t>Aktivní politika zaměstnanosti</t>
  </si>
  <si>
    <t>15828</t>
  </si>
  <si>
    <t>Inv. dotace ERDF SR</t>
  </si>
  <si>
    <t>15829</t>
  </si>
  <si>
    <t>Investiční dotace ERDF EU</t>
  </si>
  <si>
    <t>17883</t>
  </si>
  <si>
    <t>Přeshraniční spolupráce SR</t>
  </si>
  <si>
    <t>33058</t>
  </si>
  <si>
    <t>OP Vzdělání pro konkurencesch.</t>
  </si>
  <si>
    <t>34054</t>
  </si>
  <si>
    <t>ÚD-regen.měst.památ.rezervací</t>
  </si>
  <si>
    <t>Celkem ze státního rozpočtu</t>
  </si>
  <si>
    <t>12.2. Přehled přijatých dotací v roce 2015 od státních fondů</t>
  </si>
  <si>
    <t>95113</t>
  </si>
  <si>
    <t>Přeshraniční spol.ČR-PL neinv.</t>
  </si>
  <si>
    <t>95823</t>
  </si>
  <si>
    <t>OP přeshraniční spolupráce</t>
  </si>
  <si>
    <t>Celkem od státních fondů</t>
  </si>
  <si>
    <t>12.3. Přehled přijatých dotací v r. 2015 z rozp. krajů,obcí,DSO a převody z vl. fondů</t>
  </si>
  <si>
    <t>Položka</t>
  </si>
  <si>
    <t>Označení položky</t>
  </si>
  <si>
    <t>Rozpočet schválený</t>
  </si>
  <si>
    <t>Rozpočet po změnách</t>
  </si>
  <si>
    <t>4121</t>
  </si>
  <si>
    <t>Neinv.přijaté transf.od obcí</t>
  </si>
  <si>
    <t>4122</t>
  </si>
  <si>
    <t>Neinv.přijaté transf.od krajů</t>
  </si>
  <si>
    <t>4222</t>
  </si>
  <si>
    <t>Invest.přijaté transf.od krajů</t>
  </si>
  <si>
    <t>13.1. Podíl pohledávek na rozpočtu v roce 2015</t>
  </si>
  <si>
    <t>Označení</t>
  </si>
  <si>
    <t>Kč</t>
  </si>
  <si>
    <t>Krátkodobé pohledávky (Netto)</t>
  </si>
  <si>
    <t>Dlouhodobé pohledávky (Netto)</t>
  </si>
  <si>
    <t>Z toho: Dl. pohledávky - následující rok</t>
  </si>
  <si>
    <t>Rozpočtové příjmy</t>
  </si>
  <si>
    <t>Podíl pohledávek na rozpočtu  (v %)</t>
  </si>
  <si>
    <t>13.2. Podíl závazků na rozpočtu v roce 2015</t>
  </si>
  <si>
    <t>Krátkodobé závazky</t>
  </si>
  <si>
    <t>Dlouhodobé závazky</t>
  </si>
  <si>
    <t xml:space="preserve">Z toho: Dl. závazky - následující rok </t>
  </si>
  <si>
    <t>Podíl závazků na rozpočtu  (v %)</t>
  </si>
  <si>
    <t>13.3. Podíl zastaveného majetku na celkovém majetku územního celku v roce 2015</t>
  </si>
  <si>
    <t>Zastavený majetek</t>
  </si>
  <si>
    <t>Majetek celkem</t>
  </si>
  <si>
    <t>Podíl zastav. majetku na celk. m. (v %)</t>
  </si>
  <si>
    <t>14. Majetek k 31.12.2015</t>
  </si>
  <si>
    <t>Brutto</t>
  </si>
  <si>
    <t>Korekce</t>
  </si>
  <si>
    <t>Netto</t>
  </si>
  <si>
    <t>013 - Software</t>
  </si>
  <si>
    <t>014 - Ocenitelná práva</t>
  </si>
  <si>
    <t>018 - Drobný dlouhodobý nehm.m</t>
  </si>
  <si>
    <t>019 - Ostat. dlouhodobý nehm.m</t>
  </si>
  <si>
    <t>021 - Stavby</t>
  </si>
  <si>
    <t>022 - Sam.hm.mov.věci,soub.hm.</t>
  </si>
  <si>
    <t>028 - Drobný dlouhodobý hmotný</t>
  </si>
  <si>
    <t>031 - Pozemky</t>
  </si>
  <si>
    <t>032 - Kulturní předměty</t>
  </si>
  <si>
    <t>036 - Dl.hm.maj.určený k prode</t>
  </si>
  <si>
    <t>041 - Nedokončený dl. nehmot.m</t>
  </si>
  <si>
    <t>042 - Nedokončený dl. hmotný m</t>
  </si>
  <si>
    <t>052 - Poskyt.zálohy na dl.hmot</t>
  </si>
  <si>
    <t xml:space="preserve">061 - Maj.účasti v os.s rozh. </t>
  </si>
  <si>
    <t>062 - Maj.účasti v os.s podst.</t>
  </si>
  <si>
    <t>z toho: oprávky k majetku celkem</t>
  </si>
  <si>
    <t>(podle § 17 zákona č. 250/2000Sb., o rozpočtových pravidlech územních rozpočtů,</t>
  </si>
  <si>
    <t>ve znění platných předpisů)</t>
  </si>
  <si>
    <t>Schválený</t>
  </si>
  <si>
    <t>Upravený</t>
  </si>
  <si>
    <t>Plnění k</t>
  </si>
  <si>
    <t>% plnění</t>
  </si>
  <si>
    <t>rozpočet</t>
  </si>
  <si>
    <t>k UR</t>
  </si>
  <si>
    <t>Třída 1 - Daňové příjmy</t>
  </si>
  <si>
    <t>Třída 2 - Nedaňové příjmy</t>
  </si>
  <si>
    <t>Třída 3 - Kapitálové příjmy</t>
  </si>
  <si>
    <t>Třída 4 - Přijaté dotace</t>
  </si>
  <si>
    <t>Třída 5 - Běžné výdaje</t>
  </si>
  <si>
    <t>Třída 6 - Kapitálové výdaje</t>
  </si>
  <si>
    <t>Výdaje celkem</t>
  </si>
  <si>
    <t>Saldo: Příjmy- výdaje</t>
  </si>
  <si>
    <t>Třída 8 - financování</t>
  </si>
  <si>
    <t>Saldo financování</t>
  </si>
  <si>
    <t>2) Hospodářská činnost města</t>
  </si>
  <si>
    <t xml:space="preserve">Město vede hospodářskou činnost v oblasti pronájmu bytů a nebytových prostor.  </t>
  </si>
  <si>
    <t xml:space="preserve">3) Stav účelových fondů </t>
  </si>
  <si>
    <t>3.1. Fond rozvoje bydlení</t>
  </si>
  <si>
    <t>Splátky půjček včetně úroků</t>
  </si>
  <si>
    <t>Poskytnuté půjčky</t>
  </si>
  <si>
    <t>Příjmy fondu tvoří splátky půjček poskytnuté v minulých letech, výdajem fondu jsou půjčky poskytnuté dle</t>
  </si>
  <si>
    <t>platné vyhlášky.</t>
  </si>
  <si>
    <t>3.2.Sociální fond</t>
  </si>
  <si>
    <t>Příjem fondu z rozpočtu města</t>
  </si>
  <si>
    <t>Výdaje fondu</t>
  </si>
  <si>
    <r>
      <t xml:space="preserve">4) Hospodaření příspěvkových  organizací zřízených městem </t>
    </r>
    <r>
      <rPr>
        <sz val="8"/>
        <rFont val="Arial"/>
        <family val="2"/>
        <charset val="238"/>
      </rPr>
      <t>(údaje v tis.Kč)</t>
    </r>
  </si>
  <si>
    <t>rezervní fond</t>
  </si>
  <si>
    <t>fond odměn</t>
  </si>
  <si>
    <t>fond reprodukce majetku</t>
  </si>
  <si>
    <t>odvod zřizovateli</t>
  </si>
  <si>
    <t>výsledek hospodaření</t>
  </si>
  <si>
    <t>ZŠ</t>
  </si>
  <si>
    <t>MŠ</t>
  </si>
  <si>
    <t xml:space="preserve">Roční účetní závěrky zřízených příspěvkových organizací včetně všech zákonem předepsaných výkazů jsou založeny na finančním odboru MěÚ. </t>
  </si>
  <si>
    <r>
      <t>5) Hospodaření organizací založených městem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</si>
  <si>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 xml:space="preserve">Vývoj majetku </t>
    </r>
    <r>
      <rPr>
        <sz val="8"/>
        <rFont val="Arial"/>
        <family val="2"/>
        <charset val="238"/>
      </rPr>
      <t>(v tis. Kč)</t>
    </r>
  </si>
  <si>
    <t>Aktiva celkem</t>
  </si>
  <si>
    <t>Oběžná aktiva</t>
  </si>
  <si>
    <t>Vlastní kapitál</t>
  </si>
  <si>
    <t>Cizí zdroje</t>
  </si>
  <si>
    <t>Rok.voda</t>
  </si>
  <si>
    <t>Centep</t>
  </si>
  <si>
    <t xml:space="preserve">Roční účetní závěrky založených organizací včetně všech zákonem předepsaných výkazů jsou založeny na finančním odboru MěÚ. </t>
  </si>
  <si>
    <r>
      <t xml:space="preserve">Vývoj výsledku hospodaření </t>
    </r>
    <r>
      <rPr>
        <sz val="8"/>
        <rFont val="Arial"/>
        <family val="2"/>
        <charset val="238"/>
      </rPr>
      <t>(v tis. Kč)</t>
    </r>
  </si>
  <si>
    <t>Přidaná hodn.</t>
  </si>
  <si>
    <t>Výkony</t>
  </si>
  <si>
    <t>VH minulého období</t>
  </si>
  <si>
    <t>6) vyúčtování finančních vztahů ke státnímu rozpočtu a ost. rozpočtům veřejné úrovně</t>
  </si>
  <si>
    <t xml:space="preserve">Rozpis přijatých dotací je zpracován v tabulce. Dotace byly řádně vyúčtovány, nevyčerp. prostředky byly </t>
  </si>
  <si>
    <t xml:space="preserve">vráceny do státního rozpočtu. Jednalo se o: </t>
  </si>
  <si>
    <t xml:space="preserve">Uz    </t>
  </si>
  <si>
    <t xml:space="preserve">Org  </t>
  </si>
  <si>
    <t xml:space="preserve">SpPo </t>
  </si>
  <si>
    <t xml:space="preserve">Text                          </t>
  </si>
  <si>
    <t xml:space="preserve">        ROZP.UPRAV.</t>
  </si>
  <si>
    <t xml:space="preserve">           ČERPÁNÍ</t>
  </si>
  <si>
    <t xml:space="preserve">               V KČ</t>
  </si>
  <si>
    <t xml:space="preserve">              V KČ</t>
  </si>
  <si>
    <t xml:space="preserve">00000 </t>
  </si>
  <si>
    <t xml:space="preserve">0000 </t>
  </si>
  <si>
    <t xml:space="preserve">4112 </t>
  </si>
  <si>
    <t>Neinv.dotace ze SR</t>
  </si>
  <si>
    <t xml:space="preserve">4131 </t>
  </si>
  <si>
    <t>MSB - hospodář. činnost města</t>
  </si>
  <si>
    <t xml:space="preserve">13234 </t>
  </si>
  <si>
    <t xml:space="preserve">4116 </t>
  </si>
  <si>
    <t xml:space="preserve">9020 </t>
  </si>
  <si>
    <t xml:space="preserve">4122 </t>
  </si>
  <si>
    <t xml:space="preserve">4216 </t>
  </si>
  <si>
    <t xml:space="preserve">34054 </t>
  </si>
  <si>
    <t xml:space="preserve">9332 </t>
  </si>
  <si>
    <t xml:space="preserve">9342 </t>
  </si>
  <si>
    <t xml:space="preserve">9400 </t>
  </si>
  <si>
    <t xml:space="preserve">9435 </t>
  </si>
  <si>
    <t xml:space="preserve">9552 </t>
  </si>
  <si>
    <t xml:space="preserve">17883 </t>
  </si>
  <si>
    <t xml:space="preserve">9555 </t>
  </si>
  <si>
    <t xml:space="preserve">95823 </t>
  </si>
  <si>
    <t xml:space="preserve">4218 </t>
  </si>
  <si>
    <t xml:space="preserve">Celkem                                            </t>
  </si>
  <si>
    <t xml:space="preserve"> </t>
  </si>
  <si>
    <t>Mateřská škola-příspěvek PO</t>
  </si>
  <si>
    <t xml:space="preserve"> § 42 odst. 1, zákona č. 128/2000 Sb. ve znění pozdějších předpisů. Při přezkoumání hospodaření podle</t>
  </si>
  <si>
    <t xml:space="preserve"> § 10 odst.3 písm. b) zákona č. 420/2004 Sb., o přezkoumání hospodaření územních samosprávních celků</t>
  </si>
  <si>
    <t>Předkládá: Ing. Luboš Tylš - vedoucí finančního odboru</t>
  </si>
  <si>
    <t>Plnění rozpočtu na rok 2015 Města Rokytnice v O.h. k 31.12.2015</t>
  </si>
  <si>
    <t>v tis. Kč</t>
  </si>
  <si>
    <t>Paragraf</t>
  </si>
  <si>
    <t>Text</t>
  </si>
  <si>
    <t>Příjmy SR</t>
  </si>
  <si>
    <t>Příjmy UR</t>
  </si>
  <si>
    <t>Čerpání</t>
  </si>
  <si>
    <t>Plnění v %</t>
  </si>
  <si>
    <t>Výdaje SR</t>
  </si>
  <si>
    <t>Výdaje UR</t>
  </si>
  <si>
    <t>Příjmy z daní</t>
  </si>
  <si>
    <t>DPFO - závislá činnost</t>
  </si>
  <si>
    <t>DPFO - podnikatelé FO</t>
  </si>
  <si>
    <t>DPFO - srážková</t>
  </si>
  <si>
    <t>DPPO - právnické osoby</t>
  </si>
  <si>
    <t>DPPO - město</t>
  </si>
  <si>
    <t>DPH</t>
  </si>
  <si>
    <t>Daň z nemovitostí</t>
  </si>
  <si>
    <t>Poplatky</t>
  </si>
  <si>
    <t>Poplatek za odnění půdy ze z.p.f.</t>
  </si>
  <si>
    <t>Poplatky za odnětí lesních pozemků</t>
  </si>
  <si>
    <t>Poplatek za odpady (místní)</t>
  </si>
  <si>
    <t>Poplatek ze psů</t>
  </si>
  <si>
    <t>Poplatek za lázeňský nebo rekreační pobyt</t>
  </si>
  <si>
    <t>Poplatek za užívání veřejného prostranství</t>
  </si>
  <si>
    <t>Poplatek z ubytovací kapacity</t>
  </si>
  <si>
    <t>Odvod z loterií kromě VHP</t>
  </si>
  <si>
    <t>Odvod z VHP</t>
  </si>
  <si>
    <t>Splátky půjček</t>
  </si>
  <si>
    <t xml:space="preserve">2420 </t>
  </si>
  <si>
    <t>Wiyrhanea, splátky půjčky</t>
  </si>
  <si>
    <t>2460</t>
  </si>
  <si>
    <t>Splátky půjčky FRB</t>
  </si>
  <si>
    <t>Přijaté dotace</t>
  </si>
  <si>
    <t>Neinv. přij. transf. ze SR - souhrnná dot.</t>
  </si>
  <si>
    <t>Dotace od státu a EU neinvestiční</t>
  </si>
  <si>
    <t>Dotace IZS Kudowa Zdrój</t>
  </si>
  <si>
    <t>Dotace od obcí</t>
  </si>
  <si>
    <t>Dotace Královéhradecký kraj</t>
  </si>
  <si>
    <t>Dotace has. zbrojnice SR</t>
  </si>
  <si>
    <t>Dotace has. zbrojnice EU</t>
  </si>
  <si>
    <t>Dotace KHK na hasičské auto</t>
  </si>
  <si>
    <t>Zemědělství a lesní hospodářství</t>
  </si>
  <si>
    <t>Ubytování a strava psa v útulku</t>
  </si>
  <si>
    <t>Palírna - nájemné od Centepu</t>
  </si>
  <si>
    <t>Lesní hospodářství</t>
  </si>
  <si>
    <t>Průmyslová a ostatní odvětví hospodářství</t>
  </si>
  <si>
    <t>Informační centrum</t>
  </si>
  <si>
    <t>Příjmy staveb. úřadu (pokuty, náklady řízení)</t>
  </si>
  <si>
    <t>Silnice - správa, údržba, opravy</t>
  </si>
  <si>
    <t>Opravy chodníků</t>
  </si>
  <si>
    <t>Dopravní obslužnost</t>
  </si>
  <si>
    <t xml:space="preserve">Dopravní značení </t>
  </si>
  <si>
    <t xml:space="preserve">Lyžařský vlek </t>
  </si>
  <si>
    <t>Vodárenství</t>
  </si>
  <si>
    <t>Čištění odpadních vod</t>
  </si>
  <si>
    <t>Oprava hráze rybníka</t>
  </si>
  <si>
    <t>Služby pro obyvatelstvo</t>
  </si>
  <si>
    <t xml:space="preserve">Mateřská škola </t>
  </si>
  <si>
    <t xml:space="preserve">Základní škola </t>
  </si>
  <si>
    <t>Dotace Bílek Jiří</t>
  </si>
  <si>
    <t>Knihovna</t>
  </si>
  <si>
    <t>Muzeum Hanička</t>
  </si>
  <si>
    <t>Muzeum Výtopna</t>
  </si>
  <si>
    <t>Muzeum Sýpka</t>
  </si>
  <si>
    <t>Sborník Panorama</t>
  </si>
  <si>
    <t>Kronika - OOV</t>
  </si>
  <si>
    <t>Opravy a obnova místních památek</t>
  </si>
  <si>
    <t>Horský kurýr</t>
  </si>
  <si>
    <t>Zájmová činnost v kultuře, ples</t>
  </si>
  <si>
    <t>Anenská pouť, SPOZ</t>
  </si>
  <si>
    <t>Sportovní zařízení v majetku obce</t>
  </si>
  <si>
    <t>Ostatní tělovýchovná činnost- dotace org.</t>
  </si>
  <si>
    <t>Využ. volného času dětí a ml.</t>
  </si>
  <si>
    <t>Ost. záj. činnost a rekreace, oprava koupaliště</t>
  </si>
  <si>
    <t>Zdravotní středisko</t>
  </si>
  <si>
    <t>Hospice</t>
  </si>
  <si>
    <t>FRB - úroky</t>
  </si>
  <si>
    <t>Nebytové hosp. -elektr. energ., teplo kulturák</t>
  </si>
  <si>
    <t>Fond rozvoje bydlení - půjčky</t>
  </si>
  <si>
    <t xml:space="preserve">Veřejné osvětlení </t>
  </si>
  <si>
    <t>Centep - nájemné</t>
  </si>
  <si>
    <t>Územní plán - zástavbová studie Zahradní III</t>
  </si>
  <si>
    <t>Údržba města, SSHR, nakl. s majetkem města</t>
  </si>
  <si>
    <t>Technické služby</t>
  </si>
  <si>
    <t>Sběr a svoz komunálních odpadů</t>
  </si>
  <si>
    <t>Sběr a svoz ostatních odpadů</t>
  </si>
  <si>
    <t>EKO - KOM - přijaté příspěvky</t>
  </si>
  <si>
    <t>Péče o veřejnou zeleň</t>
  </si>
  <si>
    <t>Sociální věci</t>
  </si>
  <si>
    <t>Klub důchodců</t>
  </si>
  <si>
    <t>Příspěvek OS Orion</t>
  </si>
  <si>
    <t>Pečovatelky</t>
  </si>
  <si>
    <t>Dotace Domov na Stř. vrchu</t>
  </si>
  <si>
    <t>Ost. služby v oblasti soc. péče</t>
  </si>
  <si>
    <t>Chráněné dílny kasárna</t>
  </si>
  <si>
    <t>Dotace org. pracujícím v soc. oblasti</t>
  </si>
  <si>
    <t>Bezpečnost státu a právní ochrana</t>
  </si>
  <si>
    <t>Bezp. a veř. pořádek (nákl. řízení a pokuty KPP)</t>
  </si>
  <si>
    <t>Rezerva na krizové situace</t>
  </si>
  <si>
    <t>Hasiči</t>
  </si>
  <si>
    <t>Všeobecná veřejná správa a služby</t>
  </si>
  <si>
    <t>Zastupitelstvo města</t>
  </si>
  <si>
    <t>Činnost místní správy (MěÚ celkem)</t>
  </si>
  <si>
    <t>Obecné příjmy a výdaje z finančních operací</t>
  </si>
  <si>
    <t>Konsolidační položky</t>
  </si>
  <si>
    <t>Placené daně (DPPO za město, DPH)</t>
  </si>
  <si>
    <t>Finanční vypořádání minulých let</t>
  </si>
  <si>
    <t>Příspěvky DSO, fond rady</t>
  </si>
  <si>
    <t>Financování</t>
  </si>
  <si>
    <t>Použití přebytku min. let</t>
  </si>
  <si>
    <t>Úvěr - hasičská zbrojnice a auto</t>
  </si>
  <si>
    <t>Splátky úvěrů</t>
  </si>
  <si>
    <t>DPH, pokladny</t>
  </si>
  <si>
    <t>Příjmy celkem</t>
  </si>
  <si>
    <t>Rozdíl příjmy - výdaje</t>
  </si>
  <si>
    <r>
      <t xml:space="preserve">1. Údaje o plnění příjmů a výdajů za rok 2015 </t>
    </r>
    <r>
      <rPr>
        <sz val="8"/>
        <rFont val="Arial"/>
        <family val="2"/>
        <charset val="238"/>
      </rPr>
      <t>(údaje jsou v Kč)</t>
    </r>
  </si>
  <si>
    <t xml:space="preserve">Údaje o plnění rozpočtu příjmů, výdajů a o dalších finančních operacích v plném členění podle rozpočtové skladby (výkaz FIN 2-12, rozbor čerpání příjmů a výdajů) je přístupný na úřední desce města. Nejvyšší část příjmů tvoří daňové příjmy, např. daň z příj. fyz. osob ze závis.činnosti 4 993,68 tis.Kč,  daň z příjmů právnických osob 4 958,43 tis. Kč. Nejvyšší daní je daň z přidané hodnoty, ta činí 10138,39 tis. Kč. Daňové příjmy celkem činí 25828,51 tis. Kč. V loňském roce to bylo 25 794,9  tis Kč, což je navýšení o 33,61 tis. Kč. </t>
  </si>
  <si>
    <t>Nedaňové příjmy jsou ve výši 4 663,7 tis. Kč, oproti loňskému roku to znamená zvýšení o 22,62 tis. Kč.  Nejvyšší nedaňové příjmy tvoří Hanička , příjmy z pronájmů nemovitostí od Centepu, nebytové hospodářství. Další podíl má Pečovatelská služba, Kč a příjmy z poskytovaných služeb za komunální odpad.</t>
  </si>
  <si>
    <r>
      <t>Kapitálové příjmy</t>
    </r>
    <r>
      <rPr>
        <sz val="8"/>
        <rFont val="Arial"/>
        <family val="2"/>
        <charset val="238"/>
      </rPr>
      <t xml:space="preserve"> jsou tvořeny prodejem nemovitostí, převážně pozemků.</t>
    </r>
  </si>
  <si>
    <r>
      <t>Běžné výdaje</t>
    </r>
    <r>
      <rPr>
        <sz val="8"/>
        <color theme="1"/>
        <rFont val="Calibri"/>
        <family val="2"/>
        <charset val="238"/>
        <scheme val="minor"/>
      </rPr>
      <t xml:space="preserve"> dosáhly výše 30305,03 tis. Kč.  a jsou podrobně rozepsány v záložce výdaje.</t>
    </r>
  </si>
  <si>
    <r>
      <t>Z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rFont val="Arial"/>
        <family val="2"/>
        <charset val="238"/>
      </rPr>
      <t>kapitálových výdajů</t>
    </r>
    <r>
      <rPr>
        <sz val="8"/>
        <color theme="1"/>
        <rFont val="Calibri"/>
        <family val="2"/>
        <charset val="238"/>
        <scheme val="minor"/>
      </rPr>
      <t xml:space="preserve"> jsou nejvyšší náklady na rekonstrukci hasičské zbrojnice. Ty činily 17766,14 tis. Kč. Dále bylo zakoupena cisternová automobilová stříkačka za 7736,33 tis. Kč. Přírodní hřiště u MŠ stálo 3939,32 tis. Kč.</t>
    </r>
  </si>
  <si>
    <t>Výsledek hospodaření hospodářské činnosti k 31.12.2015 činil  -118,12 tis. Kč. Záporným je hlavně z důvodu většího množství oprav bytového a nebytového fondu v roce 2015.</t>
  </si>
  <si>
    <t>Bankovní zůstatek k 31.12.2015</t>
  </si>
  <si>
    <t>Stav k 31.12.2015</t>
  </si>
  <si>
    <t>V roce 2015</t>
  </si>
  <si>
    <t>529.489,07</t>
  </si>
  <si>
    <t>11.383,38</t>
  </si>
  <si>
    <t>101.150</t>
  </si>
  <si>
    <t>104.612,5</t>
  </si>
  <si>
    <t>68.870,5,-</t>
  </si>
  <si>
    <t xml:space="preserve">1800 </t>
  </si>
  <si>
    <t xml:space="preserve">4121 </t>
  </si>
  <si>
    <t>Dar Obec Slatina(P)</t>
  </si>
  <si>
    <t xml:space="preserve">4134 </t>
  </si>
  <si>
    <t>Převod mezi účty (P)</t>
  </si>
  <si>
    <t xml:space="preserve">1950 </t>
  </si>
  <si>
    <t xml:space="preserve">1951 </t>
  </si>
  <si>
    <t xml:space="preserve">1952 </t>
  </si>
  <si>
    <t>Splátka FRB Město Rokytnice</t>
  </si>
  <si>
    <t xml:space="preserve">2800 </t>
  </si>
  <si>
    <t>Převod do soc. fondu</t>
  </si>
  <si>
    <t>Příjem dotace</t>
  </si>
  <si>
    <t xml:space="preserve">9214 </t>
  </si>
  <si>
    <t>Info dotace KHK (P)</t>
  </si>
  <si>
    <t>Dotace od obcí (P)</t>
  </si>
  <si>
    <t xml:space="preserve">9343 </t>
  </si>
  <si>
    <t>Dotace na běž. tratě 2016(P)</t>
  </si>
  <si>
    <t>Pečovatelky- dotace na mzdy(P)</t>
  </si>
  <si>
    <t>Příjem dotace peč. KHK(P)</t>
  </si>
  <si>
    <t xml:space="preserve">9551 </t>
  </si>
  <si>
    <t xml:space="preserve">4222 </t>
  </si>
  <si>
    <t>Dotace KHK na hasičské auto(P)</t>
  </si>
  <si>
    <t>Hasiči dotace (P)</t>
  </si>
  <si>
    <t xml:space="preserve">13013 </t>
  </si>
  <si>
    <t xml:space="preserve">9132 </t>
  </si>
  <si>
    <t>Dotace ÚP EU (P)</t>
  </si>
  <si>
    <t xml:space="preserve">13015 </t>
  </si>
  <si>
    <t xml:space="preserve">9480 </t>
  </si>
  <si>
    <t>Příjem dotace (P)</t>
  </si>
  <si>
    <t>ÚP mzdy SR(P)</t>
  </si>
  <si>
    <t xml:space="preserve">15828 </t>
  </si>
  <si>
    <t xml:space="preserve">9312 </t>
  </si>
  <si>
    <t>Dotace přírod. hřiště SR(P)</t>
  </si>
  <si>
    <t xml:space="preserve">15829 </t>
  </si>
  <si>
    <t>Dotace přír. hřiště EU(P)</t>
  </si>
  <si>
    <t>Dotace has. zbr. SR (P)</t>
  </si>
  <si>
    <t xml:space="preserve">33058 </t>
  </si>
  <si>
    <t>Dotace pro ZŠ z EU (P)</t>
  </si>
  <si>
    <t xml:space="preserve">95113 </t>
  </si>
  <si>
    <t xml:space="preserve">4118 </t>
  </si>
  <si>
    <t>Přij. dotace Kudowa Zdrój (P)</t>
  </si>
  <si>
    <t>Dot. has. zbr. EU (P)</t>
  </si>
  <si>
    <t xml:space="preserve">OdPa </t>
  </si>
  <si>
    <t xml:space="preserve">        ROZP.PO ZM.</t>
  </si>
  <si>
    <t xml:space="preserve">  PLNĚNÍ</t>
  </si>
  <si>
    <t xml:space="preserve">2221 </t>
  </si>
  <si>
    <t xml:space="preserve">5323 </t>
  </si>
  <si>
    <t>Dopr. obsl.handicap. děti, NR</t>
  </si>
  <si>
    <t xml:space="preserve">3111 </t>
  </si>
  <si>
    <t xml:space="preserve">5331 </t>
  </si>
  <si>
    <t xml:space="preserve">3113 </t>
  </si>
  <si>
    <t>ZŠ-příspěvek PO</t>
  </si>
  <si>
    <t xml:space="preserve">3316 </t>
  </si>
  <si>
    <t xml:space="preserve">5212 </t>
  </si>
  <si>
    <t xml:space="preserve">6171 </t>
  </si>
  <si>
    <t xml:space="preserve">5229 </t>
  </si>
  <si>
    <t>Přísp.Svaz měst+Destinač.spol.</t>
  </si>
  <si>
    <t xml:space="preserve">3421 </t>
  </si>
  <si>
    <t xml:space="preserve">1910 </t>
  </si>
  <si>
    <t>Dotace SK Wiyrhanea(V)</t>
  </si>
  <si>
    <t xml:space="preserve">3419 </t>
  </si>
  <si>
    <t xml:space="preserve">1911 </t>
  </si>
  <si>
    <t xml:space="preserve">5222 </t>
  </si>
  <si>
    <t>Dotace 1. FC (V)</t>
  </si>
  <si>
    <t xml:space="preserve">1912 </t>
  </si>
  <si>
    <t>Dotace ZŠ sportovní klub(V)</t>
  </si>
  <si>
    <t xml:space="preserve">1913 </t>
  </si>
  <si>
    <t>Dotace TJ AFK Union(V)</t>
  </si>
  <si>
    <t xml:space="preserve">1914 </t>
  </si>
  <si>
    <t>Dotace SDH (V)</t>
  </si>
  <si>
    <t xml:space="preserve">1915 </t>
  </si>
  <si>
    <t>Dotace Mysliv. sdružení (V)</t>
  </si>
  <si>
    <t xml:space="preserve">1916 </t>
  </si>
  <si>
    <t>Dotace Tennis club (V)</t>
  </si>
  <si>
    <t xml:space="preserve">1917 </t>
  </si>
  <si>
    <t>Dotace ČRS (V)</t>
  </si>
  <si>
    <t xml:space="preserve">1918 </t>
  </si>
  <si>
    <t>Dotace SRPŠ (V)</t>
  </si>
  <si>
    <t xml:space="preserve">1919 </t>
  </si>
  <si>
    <t>Dotace Outdoor sport (V)</t>
  </si>
  <si>
    <t xml:space="preserve">1920 </t>
  </si>
  <si>
    <t>Dotace Saligr Den kola (V)</t>
  </si>
  <si>
    <t xml:space="preserve">3312 </t>
  </si>
  <si>
    <t xml:space="preserve">1921 </t>
  </si>
  <si>
    <t xml:space="preserve">5493 </t>
  </si>
  <si>
    <t>Dotace Bílek Jiří (V)</t>
  </si>
  <si>
    <t xml:space="preserve">1922 </t>
  </si>
  <si>
    <t>Dotace Clan Orl. horalů (V)</t>
  </si>
  <si>
    <t xml:space="preserve">3429 </t>
  </si>
  <si>
    <t xml:space="preserve">1923 </t>
  </si>
  <si>
    <t>Dotace ČSZ(V)</t>
  </si>
  <si>
    <t xml:space="preserve">4357 </t>
  </si>
  <si>
    <t xml:space="preserve">1924 </t>
  </si>
  <si>
    <t xml:space="preserve">5339 </t>
  </si>
  <si>
    <t>Dotace Domov na Stř. vrchu (V)</t>
  </si>
  <si>
    <t xml:space="preserve">3315 </t>
  </si>
  <si>
    <t xml:space="preserve">1925 </t>
  </si>
  <si>
    <t>Dotace Muzeum Sýpka (V)</t>
  </si>
  <si>
    <t xml:space="preserve">3319 </t>
  </si>
  <si>
    <t xml:space="preserve">1926 </t>
  </si>
  <si>
    <t>Dotace Peškovi výstava (V)</t>
  </si>
  <si>
    <t xml:space="preserve">1927 </t>
  </si>
  <si>
    <t xml:space="preserve">1928 </t>
  </si>
  <si>
    <t xml:space="preserve">1929 </t>
  </si>
  <si>
    <t>Dotace Grulich F.-výuka na hud.nástr.</t>
  </si>
  <si>
    <t xml:space="preserve">1930 </t>
  </si>
  <si>
    <t>Dotace setkání harmonikářů(V)</t>
  </si>
  <si>
    <t xml:space="preserve">3326 </t>
  </si>
  <si>
    <t xml:space="preserve">1936 </t>
  </si>
  <si>
    <t>Dot. Peškovi na opravu kult.pam.</t>
  </si>
  <si>
    <t xml:space="preserve">1939 </t>
  </si>
  <si>
    <t>Dot. Grulichovi na opravu kult.pam.</t>
  </si>
  <si>
    <t xml:space="preserve">1940 </t>
  </si>
  <si>
    <t>Golf. klub Symbioza(V)</t>
  </si>
  <si>
    <t xml:space="preserve">5512 </t>
  </si>
  <si>
    <t>Dotace hasiči (V)</t>
  </si>
  <si>
    <t xml:space="preserve">1941 </t>
  </si>
  <si>
    <t xml:space="preserve">1942 </t>
  </si>
  <si>
    <t>Dotace Šk. sp. klub(V)</t>
  </si>
  <si>
    <t xml:space="preserve">1960 </t>
  </si>
  <si>
    <t>Dotace Rampušáček(V)</t>
  </si>
  <si>
    <t xml:space="preserve">1961 </t>
  </si>
  <si>
    <t xml:space="preserve">1962 </t>
  </si>
  <si>
    <t>Dotace Medvědi Rokytnice(V)</t>
  </si>
  <si>
    <t xml:space="preserve">1963 </t>
  </si>
  <si>
    <t>Čes. unie sportu(V)</t>
  </si>
  <si>
    <t xml:space="preserve">3525 </t>
  </si>
  <si>
    <t xml:space="preserve">1980 </t>
  </si>
  <si>
    <t xml:space="preserve">5223 </t>
  </si>
  <si>
    <t>Příspěvek - hospic Červ. Kost.</t>
  </si>
  <si>
    <t xml:space="preserve">4329 </t>
  </si>
  <si>
    <t>Příspěvek-OS ORION</t>
  </si>
  <si>
    <t xml:space="preserve">4359 </t>
  </si>
  <si>
    <t>Příspěvek farní charita RK</t>
  </si>
  <si>
    <t xml:space="preserve">4379 </t>
  </si>
  <si>
    <t>Přísp. na soc. služ. Pferda</t>
  </si>
  <si>
    <t>Dotace Od 5 k 10</t>
  </si>
  <si>
    <t xml:space="preserve">1981 </t>
  </si>
  <si>
    <t xml:space="preserve">5221 </t>
  </si>
  <si>
    <t>Dotace Hospic Rychnov n.K.</t>
  </si>
  <si>
    <t xml:space="preserve">6409 </t>
  </si>
  <si>
    <t xml:space="preserve">1995 </t>
  </si>
  <si>
    <t xml:space="preserve">5329 </t>
  </si>
  <si>
    <t>Příspěvek DSO Deštné</t>
  </si>
  <si>
    <t xml:space="preserve">1996 </t>
  </si>
  <si>
    <t>Přísp.Mikroregion Rychnovsko</t>
  </si>
  <si>
    <t xml:space="preserve">1997 </t>
  </si>
  <si>
    <t>Dotace Euroregion(V)</t>
  </si>
  <si>
    <t>Státní příspěvek farnost(V)</t>
  </si>
  <si>
    <t>Dotace Pešek, Grulichová(V)</t>
  </si>
  <si>
    <t>Státní příspěvek f.o.(V)</t>
  </si>
  <si>
    <t xml:space="preserve">6402 </t>
  </si>
  <si>
    <t xml:space="preserve">5366 </t>
  </si>
  <si>
    <t>Běž. tratě - vratka dotace(V)</t>
  </si>
  <si>
    <t xml:space="preserve">1953 </t>
  </si>
  <si>
    <t xml:space="preserve">6349 </t>
  </si>
  <si>
    <t>Cyklostezka Žamberk - Rokytnice</t>
  </si>
  <si>
    <t xml:space="preserve">Celkem                                                                                  </t>
  </si>
  <si>
    <t>2) 83.720 Kč nedočerpaných prostředků na volby</t>
  </si>
  <si>
    <t>1) 2.670 Kč nedočerpaných prostředků na údržbu běžeckých tratí.</t>
  </si>
  <si>
    <t>Přezkoumání hospodaření provedl Krajský úřad Královéhradeckého kraje ve dnech 21.9.2015 - 22.9.2015</t>
  </si>
  <si>
    <t xml:space="preserve"> a 11.4.2016 - 13.4.2016 na základě písemné žádosti obce v souladu s ustanovením</t>
  </si>
  <si>
    <t>7) Zpráva o výsledku přezkoumání hospodaření města za rok 2015</t>
  </si>
  <si>
    <t>V Rokytnici v O.h. 17.5.2016</t>
  </si>
  <si>
    <t xml:space="preserve">a dobrovolných svazků obcí nebyly zjištěny chyby a nedostatky. </t>
  </si>
  <si>
    <t>Závěrečný účet města za rok 2015</t>
  </si>
  <si>
    <r>
      <t xml:space="preserve">Přijaté dotace </t>
    </r>
    <r>
      <rPr>
        <sz val="8"/>
        <rFont val="Arial"/>
        <family val="2"/>
        <charset val="238"/>
      </rPr>
      <t>jsou samostatně rozepsány v oddílu Dotace přijaté.</t>
    </r>
  </si>
  <si>
    <t>Výsl. hospod.</t>
  </si>
  <si>
    <t>0,-</t>
  </si>
  <si>
    <t>Město Rokytnice v Orlických horách - dotace přijaté v roce 2015</t>
  </si>
  <si>
    <t>Město Rokytnice v Orlických horách - dotace poskytnuté v roce 2015</t>
  </si>
  <si>
    <t xml:space="preserve">Výsledek hospodaření z hlavní  činnosti k 31.12.2015 činil  -2063,67, tis. Kč. </t>
  </si>
</sst>
</file>

<file path=xl/styles.xml><?xml version="1.0" encoding="utf-8"?>
<styleSheet xmlns="http://schemas.openxmlformats.org/spreadsheetml/2006/main">
  <numFmts count="2">
    <numFmt numFmtId="41" formatCode="_-* #,##0\ _K_č_-;\-* #,##0\ _K_č_-;_-* &quot;-&quot;\ _K_č_-;_-@_-"/>
    <numFmt numFmtId="164" formatCode="#,##0.0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b/>
      <u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name val="Arial"/>
      <family val="2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0" fontId="7" fillId="0" borderId="0" xfId="1" applyFont="1" applyAlignment="1"/>
    <xf numFmtId="0" fontId="8" fillId="0" borderId="0" xfId="1" applyFont="1" applyAlignment="1"/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/>
    <xf numFmtId="0" fontId="8" fillId="0" borderId="1" xfId="1" applyFont="1" applyBorder="1"/>
    <xf numFmtId="0" fontId="8" fillId="0" borderId="2" xfId="1" applyFont="1" applyBorder="1"/>
    <xf numFmtId="0" fontId="8" fillId="0" borderId="2" xfId="1" applyFont="1" applyBorder="1" applyAlignment="1">
      <alignment horizontal="center"/>
    </xf>
    <xf numFmtId="0" fontId="8" fillId="0" borderId="2" xfId="1" applyFont="1" applyBorder="1" applyAlignment="1"/>
    <xf numFmtId="0" fontId="8" fillId="0" borderId="3" xfId="1" applyFont="1" applyBorder="1"/>
    <xf numFmtId="0" fontId="8" fillId="0" borderId="4" xfId="1" applyFont="1" applyBorder="1"/>
    <xf numFmtId="0" fontId="8" fillId="0" borderId="4" xfId="1" applyFont="1" applyBorder="1" applyAlignment="1">
      <alignment horizontal="center"/>
    </xf>
    <xf numFmtId="14" fontId="8" fillId="0" borderId="4" xfId="1" applyNumberFormat="1" applyFont="1" applyBorder="1" applyAlignment="1">
      <alignment horizontal="center"/>
    </xf>
    <xf numFmtId="0" fontId="8" fillId="0" borderId="4" xfId="1" applyFont="1" applyBorder="1" applyAlignment="1"/>
    <xf numFmtId="41" fontId="8" fillId="0" borderId="4" xfId="1" applyNumberFormat="1" applyFont="1" applyFill="1" applyBorder="1" applyAlignment="1"/>
    <xf numFmtId="41" fontId="8" fillId="0" borderId="4" xfId="1" applyNumberFormat="1" applyFont="1" applyBorder="1" applyAlignment="1"/>
    <xf numFmtId="4" fontId="8" fillId="0" borderId="4" xfId="1" applyNumberFormat="1" applyFont="1" applyBorder="1"/>
    <xf numFmtId="0" fontId="9" fillId="0" borderId="3" xfId="1" applyFont="1" applyBorder="1"/>
    <xf numFmtId="41" fontId="9" fillId="0" borderId="4" xfId="1" applyNumberFormat="1" applyFont="1" applyBorder="1" applyAlignment="1"/>
    <xf numFmtId="0" fontId="9" fillId="0" borderId="4" xfId="1" applyFont="1" applyBorder="1"/>
    <xf numFmtId="41" fontId="9" fillId="0" borderId="4" xfId="1" applyNumberFormat="1" applyFont="1" applyFill="1" applyBorder="1" applyAlignment="1"/>
    <xf numFmtId="0" fontId="8" fillId="0" borderId="5" xfId="1" applyFont="1" applyBorder="1"/>
    <xf numFmtId="0" fontId="8" fillId="0" borderId="6" xfId="1" applyFont="1" applyBorder="1"/>
    <xf numFmtId="2" fontId="8" fillId="0" borderId="6" xfId="1" applyNumberFormat="1" applyFont="1" applyBorder="1"/>
    <xf numFmtId="4" fontId="8" fillId="0" borderId="6" xfId="1" applyNumberFormat="1" applyFont="1" applyBorder="1"/>
    <xf numFmtId="0" fontId="8" fillId="0" borderId="0" xfId="1" applyFont="1" applyBorder="1"/>
    <xf numFmtId="4" fontId="8" fillId="0" borderId="0" xfId="1" applyNumberFormat="1" applyFont="1" applyBorder="1"/>
    <xf numFmtId="2" fontId="8" fillId="0" borderId="0" xfId="1" applyNumberFormat="1" applyFont="1" applyBorder="1" applyAlignment="1">
      <alignment horizontal="center"/>
    </xf>
    <xf numFmtId="0" fontId="11" fillId="0" borderId="0" xfId="1" applyFont="1"/>
    <xf numFmtId="0" fontId="8" fillId="0" borderId="7" xfId="1" applyFont="1" applyBorder="1"/>
    <xf numFmtId="0" fontId="8" fillId="0" borderId="8" xfId="1" applyFont="1" applyBorder="1" applyAlignment="1">
      <alignment horizontal="center"/>
    </xf>
    <xf numFmtId="0" fontId="8" fillId="0" borderId="10" xfId="1" applyFont="1" applyBorder="1" applyAlignment="1">
      <alignment horizontal="center" wrapText="1"/>
    </xf>
    <xf numFmtId="0" fontId="8" fillId="0" borderId="11" xfId="1" applyFont="1" applyBorder="1"/>
    <xf numFmtId="0" fontId="8" fillId="0" borderId="10" xfId="1" applyFont="1" applyBorder="1" applyAlignment="1">
      <alignment horizontal="center"/>
    </xf>
    <xf numFmtId="0" fontId="8" fillId="0" borderId="10" xfId="1" applyFont="1" applyBorder="1"/>
    <xf numFmtId="0" fontId="8" fillId="0" borderId="8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0" borderId="12" xfId="1" applyFont="1" applyBorder="1"/>
    <xf numFmtId="0" fontId="8" fillId="0" borderId="0" xfId="1" applyFont="1" applyBorder="1" applyAlignment="1">
      <alignment horizontal="justify"/>
    </xf>
    <xf numFmtId="0" fontId="8" fillId="0" borderId="14" xfId="1" applyFont="1" applyBorder="1"/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8" xfId="1" applyFont="1" applyBorder="1"/>
    <xf numFmtId="0" fontId="8" fillId="0" borderId="16" xfId="1" applyFont="1" applyBorder="1"/>
    <xf numFmtId="0" fontId="8" fillId="0" borderId="7" xfId="1" applyFont="1" applyBorder="1" applyAlignment="1">
      <alignment horizontal="center"/>
    </xf>
    <xf numFmtId="49" fontId="1" fillId="0" borderId="4" xfId="0" applyNumberFormat="1" applyFont="1" applyBorder="1"/>
    <xf numFmtId="0" fontId="1" fillId="0" borderId="4" xfId="0" applyNumberFormat="1" applyFont="1" applyBorder="1" applyAlignment="1">
      <alignment wrapText="1"/>
    </xf>
    <xf numFmtId="4" fontId="1" fillId="0" borderId="4" xfId="0" applyNumberFormat="1" applyFont="1" applyBorder="1"/>
    <xf numFmtId="0" fontId="1" fillId="0" borderId="4" xfId="0" applyFont="1" applyBorder="1"/>
    <xf numFmtId="49" fontId="0" fillId="0" borderId="4" xfId="0" applyNumberFormat="1" applyBorder="1"/>
    <xf numFmtId="4" fontId="0" fillId="0" borderId="4" xfId="0" applyNumberFormat="1" applyBorder="1"/>
    <xf numFmtId="0" fontId="8" fillId="0" borderId="0" xfId="1" applyFont="1" applyFill="1"/>
    <xf numFmtId="0" fontId="12" fillId="0" borderId="0" xfId="3"/>
    <xf numFmtId="0" fontId="13" fillId="0" borderId="0" xfId="3" applyFont="1"/>
    <xf numFmtId="0" fontId="16" fillId="0" borderId="0" xfId="3" applyFont="1" applyAlignment="1">
      <alignment wrapText="1"/>
    </xf>
    <xf numFmtId="0" fontId="14" fillId="0" borderId="0" xfId="3" applyFont="1" applyAlignment="1">
      <alignment horizontal="center" wrapText="1"/>
    </xf>
    <xf numFmtId="0" fontId="17" fillId="0" borderId="0" xfId="3" applyFont="1"/>
    <xf numFmtId="0" fontId="16" fillId="0" borderId="0" xfId="3" applyFont="1" applyAlignment="1">
      <alignment horizontal="right"/>
    </xf>
    <xf numFmtId="0" fontId="18" fillId="0" borderId="17" xfId="3" applyFont="1" applyBorder="1" applyAlignment="1">
      <alignment horizontal="center" wrapText="1"/>
    </xf>
    <xf numFmtId="0" fontId="18" fillId="0" borderId="18" xfId="3" applyFont="1" applyBorder="1" applyAlignment="1">
      <alignment horizontal="center"/>
    </xf>
    <xf numFmtId="0" fontId="17" fillId="0" borderId="17" xfId="3" applyFont="1" applyBorder="1" applyAlignment="1">
      <alignment horizontal="center" wrapText="1"/>
    </xf>
    <xf numFmtId="0" fontId="17" fillId="0" borderId="19" xfId="3" applyFont="1" applyBorder="1" applyAlignment="1">
      <alignment horizontal="center" wrapText="1"/>
    </xf>
    <xf numFmtId="0" fontId="16" fillId="0" borderId="13" xfId="3" applyFont="1" applyFill="1" applyBorder="1" applyAlignment="1">
      <alignment horizontal="center" wrapText="1"/>
    </xf>
    <xf numFmtId="0" fontId="17" fillId="0" borderId="20" xfId="3" applyFont="1" applyBorder="1" applyAlignment="1">
      <alignment horizontal="center" wrapText="1"/>
    </xf>
    <xf numFmtId="0" fontId="17" fillId="0" borderId="18" xfId="3" applyFont="1" applyBorder="1" applyAlignment="1">
      <alignment horizontal="center" wrapText="1"/>
    </xf>
    <xf numFmtId="0" fontId="17" fillId="0" borderId="15" xfId="3" applyFont="1" applyFill="1" applyBorder="1" applyAlignment="1">
      <alignment horizontal="center" wrapText="1"/>
    </xf>
    <xf numFmtId="0" fontId="16" fillId="0" borderId="1" xfId="3" applyFont="1" applyFill="1" applyBorder="1"/>
    <xf numFmtId="0" fontId="16" fillId="0" borderId="2" xfId="3" applyFont="1" applyFill="1" applyBorder="1"/>
    <xf numFmtId="0" fontId="14" fillId="0" borderId="2" xfId="3" applyFont="1" applyFill="1" applyBorder="1"/>
    <xf numFmtId="4" fontId="14" fillId="0" borderId="2" xfId="3" applyNumberFormat="1" applyFont="1" applyFill="1" applyBorder="1" applyAlignment="1">
      <alignment horizontal="right"/>
    </xf>
    <xf numFmtId="0" fontId="17" fillId="2" borderId="2" xfId="3" applyFont="1" applyFill="1" applyBorder="1"/>
    <xf numFmtId="0" fontId="17" fillId="0" borderId="2" xfId="3" applyFont="1" applyFill="1" applyBorder="1"/>
    <xf numFmtId="0" fontId="16" fillId="0" borderId="21" xfId="3" applyFont="1" applyBorder="1"/>
    <xf numFmtId="4" fontId="16" fillId="0" borderId="0" xfId="3" applyNumberFormat="1" applyFont="1" applyFill="1" applyAlignment="1">
      <alignment wrapText="1"/>
    </xf>
    <xf numFmtId="4" fontId="12" fillId="0" borderId="0" xfId="3" applyNumberFormat="1" applyFill="1"/>
    <xf numFmtId="0" fontId="12" fillId="0" borderId="0" xfId="3" applyFill="1"/>
    <xf numFmtId="0" fontId="16" fillId="0" borderId="3" xfId="3" applyFont="1" applyFill="1" applyBorder="1"/>
    <xf numFmtId="0" fontId="16" fillId="0" borderId="4" xfId="3" applyFont="1" applyFill="1" applyBorder="1"/>
    <xf numFmtId="0" fontId="17" fillId="0" borderId="4" xfId="3" applyFont="1" applyFill="1" applyBorder="1"/>
    <xf numFmtId="4" fontId="17" fillId="0" borderId="4" xfId="3" applyNumberFormat="1" applyFont="1" applyFill="1" applyBorder="1"/>
    <xf numFmtId="4" fontId="17" fillId="0" borderId="4" xfId="3" applyNumberFormat="1" applyFont="1" applyFill="1" applyBorder="1" applyAlignment="1">
      <alignment horizontal="right"/>
    </xf>
    <xf numFmtId="0" fontId="17" fillId="2" borderId="4" xfId="3" applyFont="1" applyFill="1" applyBorder="1"/>
    <xf numFmtId="0" fontId="16" fillId="0" borderId="22" xfId="3" applyFont="1" applyBorder="1"/>
    <xf numFmtId="0" fontId="16" fillId="0" borderId="0" xfId="3" applyFont="1" applyFill="1" applyAlignment="1">
      <alignment wrapText="1"/>
    </xf>
    <xf numFmtId="164" fontId="17" fillId="0" borderId="4" xfId="3" applyNumberFormat="1" applyFont="1" applyFill="1" applyBorder="1" applyAlignment="1">
      <alignment horizontal="right"/>
    </xf>
    <xf numFmtId="0" fontId="14" fillId="0" borderId="4" xfId="3" applyFont="1" applyFill="1" applyBorder="1"/>
    <xf numFmtId="4" fontId="14" fillId="0" borderId="4" xfId="3" applyNumberFormat="1" applyFont="1" applyFill="1" applyBorder="1" applyAlignment="1">
      <alignment horizontal="right"/>
    </xf>
    <xf numFmtId="49" fontId="16" fillId="0" borderId="4" xfId="3" applyNumberFormat="1" applyFont="1" applyFill="1" applyBorder="1" applyAlignment="1">
      <alignment horizontal="center"/>
    </xf>
    <xf numFmtId="0" fontId="17" fillId="0" borderId="4" xfId="3" applyNumberFormat="1" applyFont="1" applyFill="1" applyBorder="1" applyAlignment="1">
      <alignment wrapText="1"/>
    </xf>
    <xf numFmtId="49" fontId="16" fillId="0" borderId="4" xfId="3" applyNumberFormat="1" applyFont="1" applyFill="1" applyBorder="1" applyAlignment="1">
      <alignment horizontal="right"/>
    </xf>
    <xf numFmtId="4" fontId="17" fillId="0" borderId="23" xfId="3" applyNumberFormat="1" applyFont="1" applyFill="1" applyBorder="1"/>
    <xf numFmtId="0" fontId="16" fillId="0" borderId="5" xfId="3" applyFont="1" applyFill="1" applyBorder="1"/>
    <xf numFmtId="0" fontId="16" fillId="0" borderId="6" xfId="3" applyFont="1" applyFill="1" applyBorder="1"/>
    <xf numFmtId="0" fontId="14" fillId="0" borderId="6" xfId="3" applyFont="1" applyFill="1" applyBorder="1"/>
    <xf numFmtId="4" fontId="14" fillId="0" borderId="6" xfId="3" applyNumberFormat="1" applyFont="1" applyFill="1" applyBorder="1" applyAlignment="1">
      <alignment horizontal="right"/>
    </xf>
    <xf numFmtId="0" fontId="14" fillId="2" borderId="6" xfId="3" applyFont="1" applyFill="1" applyBorder="1"/>
    <xf numFmtId="2" fontId="14" fillId="0" borderId="24" xfId="3" applyNumberFormat="1" applyFont="1" applyBorder="1"/>
    <xf numFmtId="0" fontId="14" fillId="2" borderId="2" xfId="3" applyFont="1" applyFill="1" applyBorder="1"/>
    <xf numFmtId="2" fontId="17" fillId="0" borderId="22" xfId="3" applyNumberFormat="1" applyFont="1" applyBorder="1"/>
    <xf numFmtId="0" fontId="17" fillId="0" borderId="4" xfId="3" applyFont="1" applyFill="1" applyBorder="1" applyAlignment="1">
      <alignment horizontal="right"/>
    </xf>
    <xf numFmtId="0" fontId="14" fillId="2" borderId="4" xfId="3" applyFont="1" applyFill="1" applyBorder="1"/>
    <xf numFmtId="0" fontId="14" fillId="0" borderId="4" xfId="3" applyFont="1" applyFill="1" applyBorder="1" applyAlignment="1">
      <alignment horizontal="right"/>
    </xf>
    <xf numFmtId="2" fontId="14" fillId="0" borderId="22" xfId="3" applyNumberFormat="1" applyFont="1" applyBorder="1"/>
    <xf numFmtId="0" fontId="17" fillId="0" borderId="4" xfId="3" applyFont="1" applyFill="1" applyBorder="1" applyAlignment="1">
      <alignment wrapText="1"/>
    </xf>
    <xf numFmtId="0" fontId="14" fillId="0" borderId="4" xfId="3" applyNumberFormat="1" applyFont="1" applyFill="1" applyBorder="1" applyAlignment="1">
      <alignment wrapText="1"/>
    </xf>
    <xf numFmtId="4" fontId="17" fillId="3" borderId="4" xfId="3" applyNumberFormat="1" applyFont="1" applyFill="1" applyBorder="1" applyAlignment="1">
      <alignment horizontal="right"/>
    </xf>
    <xf numFmtId="4" fontId="16" fillId="0" borderId="4" xfId="3" applyNumberFormat="1" applyFont="1" applyFill="1" applyBorder="1" applyAlignment="1">
      <alignment horizontal="right"/>
    </xf>
    <xf numFmtId="0" fontId="17" fillId="0" borderId="0" xfId="3" applyFont="1" applyBorder="1"/>
    <xf numFmtId="0" fontId="17" fillId="0" borderId="6" xfId="3" applyFont="1" applyFill="1" applyBorder="1"/>
    <xf numFmtId="4" fontId="17" fillId="0" borderId="6" xfId="3" applyNumberFormat="1" applyFont="1" applyFill="1" applyBorder="1"/>
    <xf numFmtId="0" fontId="17" fillId="2" borderId="6" xfId="3" applyFont="1" applyFill="1" applyBorder="1"/>
    <xf numFmtId="4" fontId="17" fillId="0" borderId="6" xfId="3" applyNumberFormat="1" applyFont="1" applyFill="1" applyBorder="1" applyAlignment="1">
      <alignment horizontal="right"/>
    </xf>
    <xf numFmtId="2" fontId="17" fillId="0" borderId="24" xfId="3" applyNumberFormat="1" applyFont="1" applyBorder="1"/>
    <xf numFmtId="4" fontId="17" fillId="0" borderId="2" xfId="3" applyNumberFormat="1" applyFont="1" applyFill="1" applyBorder="1"/>
    <xf numFmtId="4" fontId="17" fillId="0" borderId="2" xfId="3" applyNumberFormat="1" applyFont="1" applyFill="1" applyBorder="1" applyAlignment="1">
      <alignment horizontal="right"/>
    </xf>
    <xf numFmtId="2" fontId="17" fillId="0" borderId="21" xfId="3" applyNumberFormat="1" applyFont="1" applyBorder="1"/>
    <xf numFmtId="0" fontId="19" fillId="0" borderId="4" xfId="3" applyFont="1" applyFill="1" applyBorder="1"/>
    <xf numFmtId="4" fontId="17" fillId="3" borderId="4" xfId="3" applyNumberFormat="1" applyFont="1" applyFill="1" applyBorder="1"/>
    <xf numFmtId="2" fontId="17" fillId="0" borderId="4" xfId="3" applyNumberFormat="1" applyFont="1" applyFill="1" applyBorder="1" applyAlignment="1">
      <alignment horizontal="right"/>
    </xf>
    <xf numFmtId="4" fontId="14" fillId="0" borderId="4" xfId="3" applyNumberFormat="1" applyFont="1" applyFill="1" applyBorder="1"/>
    <xf numFmtId="2" fontId="14" fillId="0" borderId="4" xfId="3" applyNumberFormat="1" applyFont="1" applyFill="1" applyBorder="1" applyAlignment="1">
      <alignment horizontal="right"/>
    </xf>
    <xf numFmtId="4" fontId="17" fillId="3" borderId="6" xfId="3" applyNumberFormat="1" applyFont="1" applyFill="1" applyBorder="1"/>
    <xf numFmtId="2" fontId="17" fillId="0" borderId="6" xfId="3" applyNumberFormat="1" applyFont="1" applyFill="1" applyBorder="1" applyAlignment="1">
      <alignment horizontal="right"/>
    </xf>
    <xf numFmtId="2" fontId="17" fillId="0" borderId="2" xfId="3" applyNumberFormat="1" applyFont="1" applyFill="1" applyBorder="1" applyAlignment="1">
      <alignment horizontal="right"/>
    </xf>
    <xf numFmtId="2" fontId="17" fillId="0" borderId="25" xfId="3" applyNumberFormat="1" applyFont="1" applyFill="1" applyBorder="1" applyAlignment="1">
      <alignment horizontal="right"/>
    </xf>
    <xf numFmtId="2" fontId="17" fillId="0" borderId="26" xfId="3" applyNumberFormat="1" applyFont="1" applyBorder="1"/>
    <xf numFmtId="2" fontId="17" fillId="0" borderId="4" xfId="3" applyNumberFormat="1" applyFont="1" applyFill="1" applyBorder="1"/>
    <xf numFmtId="0" fontId="17" fillId="0" borderId="27" xfId="3" applyFont="1" applyFill="1" applyBorder="1"/>
    <xf numFmtId="0" fontId="16" fillId="0" borderId="28" xfId="3" applyFont="1" applyFill="1" applyBorder="1"/>
    <xf numFmtId="0" fontId="16" fillId="0" borderId="23" xfId="3" applyFont="1" applyFill="1" applyBorder="1"/>
    <xf numFmtId="0" fontId="17" fillId="0" borderId="23" xfId="3" applyFont="1" applyFill="1" applyBorder="1"/>
    <xf numFmtId="4" fontId="14" fillId="0" borderId="23" xfId="3" applyNumberFormat="1" applyFont="1" applyFill="1" applyBorder="1" applyAlignment="1">
      <alignment horizontal="right"/>
    </xf>
    <xf numFmtId="0" fontId="17" fillId="2" borderId="23" xfId="3" applyFont="1" applyFill="1" applyBorder="1"/>
    <xf numFmtId="2" fontId="17" fillId="0" borderId="23" xfId="3" applyNumberFormat="1" applyFont="1" applyFill="1" applyBorder="1" applyAlignment="1">
      <alignment horizontal="right"/>
    </xf>
    <xf numFmtId="2" fontId="17" fillId="0" borderId="29" xfId="3" applyNumberFormat="1" applyFont="1" applyBorder="1"/>
    <xf numFmtId="0" fontId="17" fillId="0" borderId="23" xfId="3" applyFont="1" applyFill="1" applyBorder="1" applyAlignment="1">
      <alignment horizontal="right"/>
    </xf>
    <xf numFmtId="0" fontId="16" fillId="0" borderId="0" xfId="3" applyFont="1" applyFill="1" applyBorder="1" applyAlignment="1">
      <alignment wrapText="1"/>
    </xf>
    <xf numFmtId="0" fontId="12" fillId="0" borderId="0" xfId="3" applyFill="1" applyBorder="1"/>
    <xf numFmtId="0" fontId="12" fillId="0" borderId="0" xfId="3" applyBorder="1"/>
    <xf numFmtId="0" fontId="17" fillId="0" borderId="1" xfId="3" applyFont="1" applyFill="1" applyBorder="1"/>
    <xf numFmtId="164" fontId="17" fillId="0" borderId="2" xfId="3" applyNumberFormat="1" applyFont="1" applyFill="1" applyBorder="1" applyAlignment="1">
      <alignment horizontal="right"/>
    </xf>
    <xf numFmtId="0" fontId="17" fillId="0" borderId="3" xfId="3" applyFont="1" applyFill="1" applyBorder="1"/>
    <xf numFmtId="0" fontId="17" fillId="0" borderId="4" xfId="3" applyFont="1" applyBorder="1"/>
    <xf numFmtId="0" fontId="17" fillId="0" borderId="5" xfId="3" applyFont="1" applyFill="1" applyBorder="1"/>
    <xf numFmtId="0" fontId="14" fillId="0" borderId="6" xfId="3" applyFont="1" applyFill="1" applyBorder="1" applyAlignment="1">
      <alignment horizontal="right"/>
    </xf>
    <xf numFmtId="0" fontId="14" fillId="2" borderId="6" xfId="3" applyFont="1" applyFill="1" applyBorder="1" applyAlignment="1">
      <alignment horizontal="right"/>
    </xf>
    <xf numFmtId="4" fontId="14" fillId="0" borderId="6" xfId="3" applyNumberFormat="1" applyFont="1" applyFill="1" applyBorder="1"/>
    <xf numFmtId="0" fontId="14" fillId="0" borderId="0" xfId="3" applyFont="1" applyFill="1"/>
    <xf numFmtId="0" fontId="17" fillId="0" borderId="0" xfId="3" applyFont="1" applyFill="1" applyAlignment="1">
      <alignment horizontal="right"/>
    </xf>
    <xf numFmtId="4" fontId="17" fillId="0" borderId="0" xfId="3" applyNumberFormat="1" applyFont="1" applyFill="1"/>
    <xf numFmtId="4" fontId="20" fillId="0" borderId="0" xfId="0" applyNumberFormat="1" applyFont="1"/>
    <xf numFmtId="4" fontId="1" fillId="0" borderId="0" xfId="0" applyNumberFormat="1" applyFont="1"/>
    <xf numFmtId="0" fontId="8" fillId="0" borderId="13" xfId="1" applyFont="1" applyBorder="1" applyAlignment="1">
      <alignment horizontal="center"/>
    </xf>
    <xf numFmtId="0" fontId="0" fillId="0" borderId="4" xfId="0" applyNumberFormat="1" applyBorder="1" applyAlignment="1">
      <alignment wrapText="1"/>
    </xf>
    <xf numFmtId="0" fontId="21" fillId="0" borderId="0" xfId="1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Font="1" applyAlignment="1">
      <alignment horizontal="justify" vertical="top"/>
    </xf>
    <xf numFmtId="0" fontId="8" fillId="0" borderId="0" xfId="1" applyFont="1" applyAlignment="1">
      <alignment horizontal="justify" vertical="top"/>
    </xf>
    <xf numFmtId="0" fontId="8" fillId="0" borderId="0" xfId="1" applyFont="1" applyAlignment="1">
      <alignment horizontal="justify" vertical="top" wrapText="1"/>
    </xf>
    <xf numFmtId="0" fontId="9" fillId="0" borderId="0" xfId="1" applyNumberFormat="1" applyFont="1" applyAlignment="1" applyProtection="1">
      <alignment horizontal="justify"/>
      <protection locked="0"/>
    </xf>
    <xf numFmtId="0" fontId="8" fillId="0" borderId="0" xfId="1" applyNumberFormat="1" applyFont="1" applyAlignment="1" applyProtection="1">
      <alignment horizontal="justify"/>
      <protection locked="0"/>
    </xf>
    <xf numFmtId="0" fontId="8" fillId="0" borderId="0" xfId="1" applyFont="1" applyAlignment="1">
      <alignment horizontal="justify"/>
    </xf>
    <xf numFmtId="0" fontId="9" fillId="0" borderId="0" xfId="1" applyFont="1" applyAlignment="1">
      <alignment horizontal="justify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3" xfId="1" applyFont="1" applyBorder="1" applyAlignment="1">
      <alignment horizontal="justify"/>
    </xf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14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0" fontId="1" fillId="0" borderId="30" xfId="0" applyFont="1" applyBorder="1" applyAlignment="1">
      <alignment horizontal="center"/>
    </xf>
    <xf numFmtId="0" fontId="0" fillId="0" borderId="4" xfId="0" applyNumberFormat="1" applyBorder="1" applyAlignment="1">
      <alignment horizontal="left" wrapText="1"/>
    </xf>
    <xf numFmtId="49" fontId="1" fillId="0" borderId="0" xfId="0" applyNumberFormat="1" applyFont="1" applyBorder="1"/>
    <xf numFmtId="49" fontId="1" fillId="0" borderId="4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ální" xfId="0" builtinId="0"/>
    <cellStyle name="normální 2" xfId="2"/>
    <cellStyle name="normální 2 2" xfId="1"/>
    <cellStyle name="normální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13" sqref="A13"/>
    </sheetView>
  </sheetViews>
  <sheetFormatPr defaultRowHeight="14.4"/>
  <sheetData>
    <row r="1" spans="1:1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>
      <c r="A2" s="162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>
      <c r="A6" s="162" t="s">
        <v>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>
      <c r="A7" s="163" t="s">
        <v>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>
      <c r="A9" s="163" t="s">
        <v>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>
      <c r="A10" s="164" t="s">
        <v>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>
      <c r="A11" s="164" t="s">
        <v>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</sheetData>
  <mergeCells count="12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38"/>
  <sheetViews>
    <sheetView workbookViewId="0">
      <selection activeCell="A39" sqref="A39"/>
    </sheetView>
  </sheetViews>
  <sheetFormatPr defaultRowHeight="14.4"/>
  <cols>
    <col min="1" max="1" width="7.5546875" bestFit="1" customWidth="1"/>
    <col min="2" max="2" width="27.44140625" bestFit="1" customWidth="1"/>
    <col min="3" max="3" width="12.44140625" bestFit="1" customWidth="1"/>
    <col min="4" max="4" width="17.77734375" bestFit="1" customWidth="1"/>
    <col min="5" max="5" width="19.6640625" bestFit="1" customWidth="1"/>
  </cols>
  <sheetData>
    <row r="3" spans="1:11" ht="15.6">
      <c r="A3" s="184" t="s">
        <v>227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/>
      <c r="B5" s="2" t="s">
        <v>228</v>
      </c>
      <c r="C5" s="2" t="s">
        <v>229</v>
      </c>
      <c r="D5" s="2" t="s">
        <v>230</v>
      </c>
      <c r="E5" s="2" t="s">
        <v>231</v>
      </c>
      <c r="F5" s="2"/>
      <c r="G5" s="2"/>
      <c r="H5" s="2"/>
      <c r="I5" s="2"/>
      <c r="J5" s="2"/>
    </row>
    <row r="6" spans="1:11">
      <c r="B6" s="3" t="s">
        <v>232</v>
      </c>
      <c r="C6" s="4">
        <v>5519696.3700000001</v>
      </c>
      <c r="D6" s="4">
        <v>5743877.8799999999</v>
      </c>
      <c r="E6" s="4">
        <v>-224181.50999999978</v>
      </c>
    </row>
    <row r="7" spans="1:11">
      <c r="B7" s="3" t="s">
        <v>233</v>
      </c>
      <c r="C7" s="4">
        <v>11733337.579999998</v>
      </c>
      <c r="D7" s="4">
        <v>15552556.07</v>
      </c>
      <c r="E7" s="4">
        <v>-3819218.4900000021</v>
      </c>
    </row>
    <row r="8" spans="1:11">
      <c r="B8" s="1" t="s">
        <v>127</v>
      </c>
      <c r="C8" s="5">
        <v>17253033.949999999</v>
      </c>
      <c r="D8" s="5">
        <v>21296433.949999999</v>
      </c>
      <c r="E8" s="5">
        <v>-4043400.0000000019</v>
      </c>
    </row>
    <row r="11" spans="1:11" ht="15.6">
      <c r="A11" s="184" t="s">
        <v>234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3" spans="1:11">
      <c r="A13" s="1" t="s">
        <v>235</v>
      </c>
      <c r="B13" s="2" t="s">
        <v>228</v>
      </c>
      <c r="C13" s="2" t="s">
        <v>229</v>
      </c>
      <c r="D13" s="2" t="s">
        <v>230</v>
      </c>
      <c r="E13" s="2" t="s">
        <v>231</v>
      </c>
      <c r="F13" s="2"/>
      <c r="G13" s="2"/>
      <c r="H13" s="2"/>
      <c r="I13" s="2"/>
      <c r="J13" s="2"/>
    </row>
    <row r="14" spans="1:11">
      <c r="A14" s="3" t="s">
        <v>236</v>
      </c>
      <c r="B14" s="3" t="s">
        <v>237</v>
      </c>
      <c r="C14" s="4">
        <v>39000</v>
      </c>
      <c r="D14" s="4">
        <v>39000</v>
      </c>
    </row>
    <row r="15" spans="1:11">
      <c r="A15" s="3" t="s">
        <v>238</v>
      </c>
      <c r="B15" s="3" t="s">
        <v>239</v>
      </c>
      <c r="C15" s="4">
        <v>72000</v>
      </c>
      <c r="D15" s="4">
        <v>72000</v>
      </c>
    </row>
    <row r="16" spans="1:11">
      <c r="A16" s="3" t="s">
        <v>240</v>
      </c>
      <c r="B16" s="3" t="s">
        <v>241</v>
      </c>
      <c r="C16" s="4">
        <v>556827</v>
      </c>
      <c r="D16" s="4">
        <v>556827</v>
      </c>
    </row>
    <row r="17" spans="1:11">
      <c r="A17" s="3" t="s">
        <v>242</v>
      </c>
      <c r="B17" s="3" t="s">
        <v>243</v>
      </c>
      <c r="C17" s="4">
        <v>183255.34</v>
      </c>
      <c r="D17" s="4">
        <v>183255.34</v>
      </c>
    </row>
    <row r="18" spans="1:11">
      <c r="A18" s="3" t="s">
        <v>244</v>
      </c>
      <c r="B18" s="3" t="s">
        <v>245</v>
      </c>
      <c r="C18" s="4">
        <v>3115340.94</v>
      </c>
      <c r="D18" s="4">
        <v>3115340.94</v>
      </c>
    </row>
    <row r="19" spans="1:11">
      <c r="A19" s="3" t="s">
        <v>246</v>
      </c>
      <c r="B19" s="3" t="s">
        <v>247</v>
      </c>
      <c r="C19" s="4">
        <v>687819.09</v>
      </c>
      <c r="D19" s="4">
        <v>912000.6</v>
      </c>
      <c r="E19" s="4">
        <v>-224181.51</v>
      </c>
    </row>
    <row r="20" spans="1:11">
      <c r="A20" s="3" t="s">
        <v>248</v>
      </c>
      <c r="B20" s="3" t="s">
        <v>249</v>
      </c>
      <c r="C20" s="4">
        <v>365454</v>
      </c>
      <c r="D20" s="4">
        <v>365454</v>
      </c>
    </row>
    <row r="21" spans="1:11">
      <c r="A21" s="3" t="s">
        <v>250</v>
      </c>
      <c r="B21" s="3" t="s">
        <v>251</v>
      </c>
      <c r="C21" s="4">
        <v>500000</v>
      </c>
      <c r="D21" s="4">
        <v>500000</v>
      </c>
    </row>
    <row r="22" spans="1:11">
      <c r="B22" s="1" t="s">
        <v>252</v>
      </c>
      <c r="C22" s="5">
        <v>5519696.3700000001</v>
      </c>
      <c r="D22" s="5">
        <v>5743877.8799999999</v>
      </c>
      <c r="E22" s="5">
        <v>-224181.50999999978</v>
      </c>
    </row>
    <row r="25" spans="1:11" ht="15.6">
      <c r="A25" s="184" t="s">
        <v>253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7" spans="1:11">
      <c r="A27" s="1" t="s">
        <v>235</v>
      </c>
      <c r="B27" s="2" t="s">
        <v>228</v>
      </c>
      <c r="C27" s="2" t="s">
        <v>229</v>
      </c>
      <c r="D27" s="2" t="s">
        <v>230</v>
      </c>
      <c r="E27" s="2" t="s">
        <v>231</v>
      </c>
      <c r="F27" s="2"/>
      <c r="G27" s="2"/>
      <c r="H27" s="2"/>
      <c r="I27" s="2"/>
      <c r="J27" s="2"/>
    </row>
    <row r="28" spans="1:11">
      <c r="A28" s="3" t="s">
        <v>254</v>
      </c>
      <c r="B28" s="3" t="s">
        <v>255</v>
      </c>
      <c r="C28" s="4">
        <v>48581.29</v>
      </c>
      <c r="D28" s="4">
        <v>48545.85</v>
      </c>
      <c r="E28" s="4">
        <v>35.440000000002328</v>
      </c>
    </row>
    <row r="29" spans="1:11">
      <c r="A29" s="3" t="s">
        <v>256</v>
      </c>
      <c r="B29" s="3" t="s">
        <v>257</v>
      </c>
      <c r="C29" s="4">
        <v>11684756.289999999</v>
      </c>
      <c r="D29" s="4">
        <v>15504010.220000001</v>
      </c>
      <c r="E29" s="4">
        <v>-3819253.9300000016</v>
      </c>
    </row>
    <row r="30" spans="1:11">
      <c r="B30" s="1" t="s">
        <v>258</v>
      </c>
      <c r="C30" s="5">
        <v>11733337.579999998</v>
      </c>
      <c r="D30" s="5">
        <v>15552556.07</v>
      </c>
      <c r="E30" s="5">
        <v>-3819218.4900000021</v>
      </c>
    </row>
    <row r="33" spans="1:11" ht="15.6">
      <c r="A33" s="184" t="s">
        <v>259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</row>
    <row r="35" spans="1:11">
      <c r="A35" s="1" t="s">
        <v>260</v>
      </c>
      <c r="B35" s="2" t="s">
        <v>261</v>
      </c>
      <c r="C35" s="2" t="s">
        <v>16</v>
      </c>
      <c r="D35" s="2" t="s">
        <v>262</v>
      </c>
      <c r="E35" s="2" t="s">
        <v>263</v>
      </c>
      <c r="F35" s="2"/>
      <c r="G35" s="2"/>
      <c r="H35" s="2"/>
      <c r="I35" s="2"/>
      <c r="J35" s="2"/>
    </row>
    <row r="36" spans="1:11">
      <c r="A36" s="3" t="s">
        <v>264</v>
      </c>
      <c r="B36" s="3" t="s">
        <v>265</v>
      </c>
      <c r="C36" s="4">
        <v>115151</v>
      </c>
      <c r="E36" s="4">
        <v>115150</v>
      </c>
    </row>
    <row r="37" spans="1:11">
      <c r="A37" s="3" t="s">
        <v>266</v>
      </c>
      <c r="B37" s="3" t="s">
        <v>267</v>
      </c>
      <c r="C37" s="4">
        <v>583649</v>
      </c>
      <c r="E37" s="4">
        <v>583650</v>
      </c>
    </row>
    <row r="38" spans="1:11">
      <c r="A38" s="3" t="s">
        <v>268</v>
      </c>
      <c r="B38" s="3" t="s">
        <v>269</v>
      </c>
      <c r="C38" s="4">
        <v>1000000</v>
      </c>
      <c r="E38" s="4">
        <v>1000000</v>
      </c>
    </row>
  </sheetData>
  <mergeCells count="4">
    <mergeCell ref="A3:K3"/>
    <mergeCell ref="A11:K11"/>
    <mergeCell ref="A25:K25"/>
    <mergeCell ref="A33:K3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H1"/>
    </sheetView>
  </sheetViews>
  <sheetFormatPr defaultRowHeight="14.4"/>
  <cols>
    <col min="7" max="7" width="12.5546875" customWidth="1"/>
    <col min="8" max="8" width="12.88671875" customWidth="1"/>
  </cols>
  <sheetData>
    <row r="1" spans="1:8">
      <c r="A1" s="186" t="s">
        <v>696</v>
      </c>
      <c r="B1" s="186"/>
      <c r="C1" s="186"/>
      <c r="D1" s="186"/>
      <c r="E1" s="186"/>
      <c r="F1" s="186"/>
      <c r="G1" s="186"/>
      <c r="H1" s="186"/>
    </row>
    <row r="2" spans="1:8" s="8" customFormat="1">
      <c r="A2" s="51" t="s">
        <v>361</v>
      </c>
      <c r="B2" s="51" t="s">
        <v>362</v>
      </c>
      <c r="C2" s="51" t="s">
        <v>363</v>
      </c>
      <c r="D2" s="52" t="s">
        <v>364</v>
      </c>
      <c r="E2" s="16"/>
      <c r="F2" s="16"/>
      <c r="G2" s="53" t="s">
        <v>365</v>
      </c>
      <c r="H2" s="53" t="s">
        <v>366</v>
      </c>
    </row>
    <row r="3" spans="1:8" s="8" customFormat="1">
      <c r="A3" s="54"/>
      <c r="B3" s="54"/>
      <c r="C3" s="54"/>
      <c r="D3" s="52"/>
      <c r="E3" s="16"/>
      <c r="F3" s="16"/>
      <c r="G3" s="53" t="s">
        <v>367</v>
      </c>
      <c r="H3" s="53" t="s">
        <v>368</v>
      </c>
    </row>
    <row r="4" spans="1:8" s="8" customFormat="1" ht="19.2" customHeight="1">
      <c r="A4" s="55" t="s">
        <v>369</v>
      </c>
      <c r="B4" s="55" t="s">
        <v>527</v>
      </c>
      <c r="C4" s="55" t="s">
        <v>528</v>
      </c>
      <c r="D4" s="187" t="s">
        <v>529</v>
      </c>
      <c r="E4" s="187"/>
      <c r="F4" s="187"/>
      <c r="G4" s="56">
        <v>440</v>
      </c>
      <c r="H4" s="56">
        <v>440</v>
      </c>
    </row>
    <row r="5" spans="1:8" s="8" customFormat="1" ht="16.2" customHeight="1">
      <c r="A5" s="55" t="s">
        <v>369</v>
      </c>
      <c r="B5" s="55" t="s">
        <v>527</v>
      </c>
      <c r="C5" s="55" t="s">
        <v>530</v>
      </c>
      <c r="D5" s="187" t="s">
        <v>531</v>
      </c>
      <c r="E5" s="187"/>
      <c r="F5" s="187"/>
      <c r="G5" s="56">
        <v>23817370</v>
      </c>
      <c r="H5" s="56">
        <v>23817603.579999998</v>
      </c>
    </row>
    <row r="6" spans="1:8" s="8" customFormat="1" ht="17.399999999999999" customHeight="1">
      <c r="A6" s="55" t="s">
        <v>369</v>
      </c>
      <c r="B6" s="55" t="s">
        <v>532</v>
      </c>
      <c r="C6" s="55" t="s">
        <v>371</v>
      </c>
      <c r="D6" s="187" t="s">
        <v>372</v>
      </c>
      <c r="E6" s="187"/>
      <c r="F6" s="187"/>
      <c r="G6" s="56">
        <v>1613400</v>
      </c>
      <c r="H6" s="56">
        <v>1613400</v>
      </c>
    </row>
    <row r="7" spans="1:8" s="8" customFormat="1" ht="21.6" customHeight="1">
      <c r="A7" s="55" t="s">
        <v>369</v>
      </c>
      <c r="B7" s="55" t="s">
        <v>533</v>
      </c>
      <c r="C7" s="55" t="s">
        <v>373</v>
      </c>
      <c r="D7" s="187" t="s">
        <v>374</v>
      </c>
      <c r="E7" s="187"/>
      <c r="F7" s="187"/>
      <c r="G7" s="56">
        <v>300000</v>
      </c>
      <c r="H7" s="56">
        <v>300000</v>
      </c>
    </row>
    <row r="8" spans="1:8" s="8" customFormat="1" ht="18" customHeight="1">
      <c r="A8" s="55" t="s">
        <v>369</v>
      </c>
      <c r="B8" s="55" t="s">
        <v>534</v>
      </c>
      <c r="C8" s="55" t="s">
        <v>530</v>
      </c>
      <c r="D8" s="187" t="s">
        <v>535</v>
      </c>
      <c r="E8" s="187"/>
      <c r="F8" s="187"/>
      <c r="G8" s="56">
        <v>89900</v>
      </c>
      <c r="H8" s="56">
        <v>89906</v>
      </c>
    </row>
    <row r="9" spans="1:8" s="8" customFormat="1" ht="16.2" customHeight="1">
      <c r="A9" s="55" t="s">
        <v>369</v>
      </c>
      <c r="B9" s="55" t="s">
        <v>536</v>
      </c>
      <c r="C9" s="55" t="s">
        <v>530</v>
      </c>
      <c r="D9" s="187" t="s">
        <v>537</v>
      </c>
      <c r="E9" s="187"/>
      <c r="F9" s="187"/>
      <c r="G9" s="56">
        <v>102000</v>
      </c>
      <c r="H9" s="56">
        <v>101150</v>
      </c>
    </row>
    <row r="10" spans="1:8" s="8" customFormat="1" ht="16.8" customHeight="1">
      <c r="A10" s="55" t="s">
        <v>369</v>
      </c>
      <c r="B10" s="55" t="s">
        <v>377</v>
      </c>
      <c r="C10" s="55" t="s">
        <v>378</v>
      </c>
      <c r="D10" s="187" t="s">
        <v>538</v>
      </c>
      <c r="E10" s="187"/>
      <c r="F10" s="187"/>
      <c r="G10" s="56">
        <v>120000</v>
      </c>
      <c r="H10" s="56">
        <v>120000</v>
      </c>
    </row>
    <row r="11" spans="1:8" s="8" customFormat="1" ht="19.2" customHeight="1">
      <c r="A11" s="55" t="s">
        <v>369</v>
      </c>
      <c r="B11" s="55" t="s">
        <v>539</v>
      </c>
      <c r="C11" s="55" t="s">
        <v>378</v>
      </c>
      <c r="D11" s="187" t="s">
        <v>540</v>
      </c>
      <c r="E11" s="187"/>
      <c r="F11" s="187"/>
      <c r="G11" s="56">
        <v>36000</v>
      </c>
      <c r="H11" s="56">
        <v>36000</v>
      </c>
    </row>
    <row r="12" spans="1:8" s="8" customFormat="1" ht="17.399999999999999" customHeight="1">
      <c r="A12" s="55" t="s">
        <v>369</v>
      </c>
      <c r="B12" s="55" t="s">
        <v>382</v>
      </c>
      <c r="C12" s="55" t="s">
        <v>528</v>
      </c>
      <c r="D12" s="187" t="s">
        <v>541</v>
      </c>
      <c r="E12" s="187"/>
      <c r="F12" s="187"/>
      <c r="G12" s="56">
        <v>114710</v>
      </c>
      <c r="H12" s="56">
        <v>114711</v>
      </c>
    </row>
    <row r="13" spans="1:8" s="8" customFormat="1" ht="19.8" customHeight="1">
      <c r="A13" s="55" t="s">
        <v>369</v>
      </c>
      <c r="B13" s="55" t="s">
        <v>542</v>
      </c>
      <c r="C13" s="55" t="s">
        <v>378</v>
      </c>
      <c r="D13" s="187" t="s">
        <v>543</v>
      </c>
      <c r="E13" s="187"/>
      <c r="F13" s="187"/>
      <c r="G13" s="56">
        <v>173650</v>
      </c>
      <c r="H13" s="56">
        <v>173649</v>
      </c>
    </row>
    <row r="14" spans="1:8" s="8" customFormat="1" ht="21" customHeight="1">
      <c r="A14" s="55" t="s">
        <v>369</v>
      </c>
      <c r="B14" s="55" t="s">
        <v>383</v>
      </c>
      <c r="C14" s="55" t="s">
        <v>378</v>
      </c>
      <c r="D14" s="187" t="s">
        <v>544</v>
      </c>
      <c r="E14" s="187"/>
      <c r="F14" s="187"/>
      <c r="G14" s="56">
        <v>155000</v>
      </c>
      <c r="H14" s="56">
        <v>155000</v>
      </c>
    </row>
    <row r="15" spans="1:8" s="8" customFormat="1" ht="22.2" customHeight="1">
      <c r="A15" s="55" t="s">
        <v>369</v>
      </c>
      <c r="B15" s="55" t="s">
        <v>384</v>
      </c>
      <c r="C15" s="55" t="s">
        <v>378</v>
      </c>
      <c r="D15" s="187" t="s">
        <v>545</v>
      </c>
      <c r="E15" s="187"/>
      <c r="F15" s="187"/>
      <c r="G15" s="56">
        <v>90000</v>
      </c>
      <c r="H15" s="56">
        <v>90000</v>
      </c>
    </row>
    <row r="16" spans="1:8" s="8" customFormat="1" ht="17.399999999999999" customHeight="1">
      <c r="A16" s="55" t="s">
        <v>369</v>
      </c>
      <c r="B16" s="55" t="s">
        <v>546</v>
      </c>
      <c r="C16" s="55" t="s">
        <v>547</v>
      </c>
      <c r="D16" s="187" t="s">
        <v>548</v>
      </c>
      <c r="E16" s="187"/>
      <c r="F16" s="187"/>
      <c r="G16" s="56">
        <v>1000000</v>
      </c>
      <c r="H16" s="56">
        <v>1000000</v>
      </c>
    </row>
    <row r="17" spans="1:8" s="8" customFormat="1" ht="16.8" customHeight="1">
      <c r="A17" s="55" t="s">
        <v>369</v>
      </c>
      <c r="B17" s="55" t="s">
        <v>385</v>
      </c>
      <c r="C17" s="55" t="s">
        <v>378</v>
      </c>
      <c r="D17" s="187" t="s">
        <v>549</v>
      </c>
      <c r="E17" s="187"/>
      <c r="F17" s="187"/>
      <c r="G17" s="56">
        <v>9000</v>
      </c>
      <c r="H17" s="56">
        <v>9000</v>
      </c>
    </row>
    <row r="18" spans="1:8" s="8" customFormat="1" ht="15.6" customHeight="1">
      <c r="A18" s="55" t="s">
        <v>550</v>
      </c>
      <c r="B18" s="55" t="s">
        <v>551</v>
      </c>
      <c r="C18" s="55" t="s">
        <v>376</v>
      </c>
      <c r="D18" s="187" t="s">
        <v>552</v>
      </c>
      <c r="E18" s="187"/>
      <c r="F18" s="187"/>
      <c r="G18" s="56">
        <v>39000</v>
      </c>
      <c r="H18" s="56">
        <v>39000</v>
      </c>
    </row>
    <row r="19" spans="1:8" s="8" customFormat="1" ht="18" customHeight="1">
      <c r="A19" s="55" t="s">
        <v>553</v>
      </c>
      <c r="B19" s="55" t="s">
        <v>554</v>
      </c>
      <c r="C19" s="55" t="s">
        <v>376</v>
      </c>
      <c r="D19" s="187" t="s">
        <v>555</v>
      </c>
      <c r="E19" s="187"/>
      <c r="F19" s="187"/>
      <c r="G19" s="56">
        <v>72000</v>
      </c>
      <c r="H19" s="56">
        <v>72000</v>
      </c>
    </row>
    <row r="20" spans="1:8" s="8" customFormat="1" ht="17.399999999999999" customHeight="1">
      <c r="A20" s="55" t="s">
        <v>375</v>
      </c>
      <c r="B20" s="55" t="s">
        <v>551</v>
      </c>
      <c r="C20" s="55" t="s">
        <v>376</v>
      </c>
      <c r="D20" s="187" t="s">
        <v>556</v>
      </c>
      <c r="E20" s="187"/>
      <c r="F20" s="187"/>
      <c r="G20" s="56">
        <v>556820</v>
      </c>
      <c r="H20" s="56">
        <v>556827</v>
      </c>
    </row>
    <row r="21" spans="1:8" s="8" customFormat="1" ht="20.399999999999999" customHeight="1">
      <c r="A21" s="55" t="s">
        <v>557</v>
      </c>
      <c r="B21" s="55" t="s">
        <v>558</v>
      </c>
      <c r="C21" s="55" t="s">
        <v>379</v>
      </c>
      <c r="D21" s="187" t="s">
        <v>559</v>
      </c>
      <c r="E21" s="187"/>
      <c r="F21" s="187"/>
      <c r="G21" s="56">
        <v>183250</v>
      </c>
      <c r="H21" s="56">
        <v>183255.34</v>
      </c>
    </row>
    <row r="22" spans="1:8" s="8" customFormat="1" ht="16.8" customHeight="1">
      <c r="A22" s="55" t="s">
        <v>560</v>
      </c>
      <c r="B22" s="55" t="s">
        <v>558</v>
      </c>
      <c r="C22" s="55" t="s">
        <v>379</v>
      </c>
      <c r="D22" s="187" t="s">
        <v>561</v>
      </c>
      <c r="E22" s="187"/>
      <c r="F22" s="187"/>
      <c r="G22" s="56">
        <v>3115330</v>
      </c>
      <c r="H22" s="56">
        <v>3115340.94</v>
      </c>
    </row>
    <row r="23" spans="1:8" s="8" customFormat="1" ht="18.600000000000001" customHeight="1">
      <c r="A23" s="55" t="s">
        <v>386</v>
      </c>
      <c r="B23" s="55" t="s">
        <v>387</v>
      </c>
      <c r="C23" s="55" t="s">
        <v>379</v>
      </c>
      <c r="D23" s="187" t="s">
        <v>562</v>
      </c>
      <c r="E23" s="187"/>
      <c r="F23" s="187"/>
      <c r="G23" s="56">
        <v>687110</v>
      </c>
      <c r="H23" s="56">
        <v>687819.09</v>
      </c>
    </row>
    <row r="24" spans="1:8" s="8" customFormat="1" ht="18.600000000000001" customHeight="1">
      <c r="A24" s="55" t="s">
        <v>563</v>
      </c>
      <c r="B24" s="55" t="s">
        <v>370</v>
      </c>
      <c r="C24" s="55" t="s">
        <v>376</v>
      </c>
      <c r="D24" s="187" t="s">
        <v>564</v>
      </c>
      <c r="E24" s="187"/>
      <c r="F24" s="187"/>
      <c r="G24" s="56">
        <v>365460</v>
      </c>
      <c r="H24" s="56">
        <v>365454</v>
      </c>
    </row>
    <row r="25" spans="1:8" s="8" customFormat="1" ht="16.2" customHeight="1">
      <c r="A25" s="55" t="s">
        <v>380</v>
      </c>
      <c r="B25" s="55" t="s">
        <v>381</v>
      </c>
      <c r="C25" s="55" t="s">
        <v>376</v>
      </c>
      <c r="D25" s="187" t="s">
        <v>555</v>
      </c>
      <c r="E25" s="187"/>
      <c r="F25" s="187"/>
      <c r="G25" s="56">
        <v>500000</v>
      </c>
      <c r="H25" s="56">
        <v>500000</v>
      </c>
    </row>
    <row r="26" spans="1:8" s="8" customFormat="1" ht="16.8" customHeight="1">
      <c r="A26" s="55" t="s">
        <v>565</v>
      </c>
      <c r="B26" s="55" t="s">
        <v>370</v>
      </c>
      <c r="C26" s="55" t="s">
        <v>566</v>
      </c>
      <c r="D26" s="187" t="s">
        <v>567</v>
      </c>
      <c r="E26" s="187"/>
      <c r="F26" s="187"/>
      <c r="G26" s="56">
        <v>48600</v>
      </c>
      <c r="H26" s="56">
        <v>48581.29</v>
      </c>
    </row>
    <row r="27" spans="1:8" s="8" customFormat="1" ht="17.399999999999999" customHeight="1">
      <c r="A27" s="55" t="s">
        <v>388</v>
      </c>
      <c r="B27" s="55" t="s">
        <v>387</v>
      </c>
      <c r="C27" s="55" t="s">
        <v>389</v>
      </c>
      <c r="D27" s="187" t="s">
        <v>568</v>
      </c>
      <c r="E27" s="187"/>
      <c r="F27" s="187"/>
      <c r="G27" s="56">
        <v>11684680</v>
      </c>
      <c r="H27" s="56">
        <v>11684756.289999999</v>
      </c>
    </row>
    <row r="28" spans="1:8" s="8" customFormat="1">
      <c r="A28" s="188" t="s">
        <v>390</v>
      </c>
      <c r="B28" s="188"/>
      <c r="C28" s="188"/>
      <c r="D28" s="188"/>
      <c r="G28" s="5">
        <f>SUM(G4:G27)</f>
        <v>44873720</v>
      </c>
      <c r="H28" s="157">
        <f>SUM(H4:H27)</f>
        <v>44873893.530000001</v>
      </c>
    </row>
  </sheetData>
  <mergeCells count="26">
    <mergeCell ref="D5:F5"/>
    <mergeCell ref="D6:F6"/>
    <mergeCell ref="D7:F7"/>
    <mergeCell ref="D8:F8"/>
    <mergeCell ref="A28:D28"/>
    <mergeCell ref="D25:F25"/>
    <mergeCell ref="D19:F19"/>
    <mergeCell ref="D20:F20"/>
    <mergeCell ref="D21:F21"/>
    <mergeCell ref="D22:F22"/>
    <mergeCell ref="A1:H1"/>
    <mergeCell ref="D23:F23"/>
    <mergeCell ref="D24:F24"/>
    <mergeCell ref="D26:F26"/>
    <mergeCell ref="D27:F27"/>
    <mergeCell ref="D13:F13"/>
    <mergeCell ref="D14:F14"/>
    <mergeCell ref="D15:F15"/>
    <mergeCell ref="D16:F16"/>
    <mergeCell ref="D17:F17"/>
    <mergeCell ref="D18:F18"/>
    <mergeCell ref="D9:F9"/>
    <mergeCell ref="D10:F10"/>
    <mergeCell ref="D11:F11"/>
    <mergeCell ref="D12:F12"/>
    <mergeCell ref="D4:F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3"/>
  <sheetViews>
    <sheetView topLeftCell="A26" workbookViewId="0">
      <selection activeCell="D57" sqref="D57"/>
    </sheetView>
  </sheetViews>
  <sheetFormatPr defaultRowHeight="13.2" customHeight="1"/>
  <cols>
    <col min="1" max="1" width="6.21875" customWidth="1"/>
    <col min="2" max="3" width="6" customWidth="1"/>
    <col min="4" max="4" width="33.77734375" customWidth="1"/>
    <col min="5" max="5" width="13" customWidth="1"/>
    <col min="6" max="6" width="12" customWidth="1"/>
  </cols>
  <sheetData>
    <row r="1" spans="1:7" ht="13.2" customHeight="1">
      <c r="A1" s="186" t="s">
        <v>697</v>
      </c>
      <c r="B1" s="186"/>
      <c r="C1" s="186"/>
      <c r="D1" s="186"/>
      <c r="E1" s="186"/>
      <c r="F1" s="186"/>
      <c r="G1" s="186"/>
    </row>
    <row r="2" spans="1:7" ht="13.2" customHeight="1">
      <c r="A2" s="51" t="s">
        <v>569</v>
      </c>
      <c r="B2" s="51" t="s">
        <v>362</v>
      </c>
      <c r="C2" s="51" t="s">
        <v>363</v>
      </c>
      <c r="D2" s="52" t="s">
        <v>364</v>
      </c>
      <c r="E2" s="53" t="s">
        <v>570</v>
      </c>
      <c r="F2" s="53" t="s">
        <v>366</v>
      </c>
      <c r="G2" s="53" t="s">
        <v>571</v>
      </c>
    </row>
    <row r="3" spans="1:7" ht="13.2" customHeight="1">
      <c r="A3" s="55" t="s">
        <v>572</v>
      </c>
      <c r="B3" s="55" t="s">
        <v>527</v>
      </c>
      <c r="C3" s="55" t="s">
        <v>573</v>
      </c>
      <c r="D3" s="159" t="s">
        <v>574</v>
      </c>
      <c r="E3" s="56">
        <v>25000</v>
      </c>
      <c r="F3" s="56">
        <v>25053</v>
      </c>
      <c r="G3" s="56">
        <v>100.21</v>
      </c>
    </row>
    <row r="4" spans="1:7" ht="13.2" customHeight="1">
      <c r="A4" s="55" t="s">
        <v>575</v>
      </c>
      <c r="B4" s="55" t="s">
        <v>527</v>
      </c>
      <c r="C4" s="55" t="s">
        <v>576</v>
      </c>
      <c r="D4" s="159" t="s">
        <v>392</v>
      </c>
      <c r="E4" s="56">
        <v>650000</v>
      </c>
      <c r="F4" s="56">
        <v>650000</v>
      </c>
      <c r="G4" s="56">
        <v>100</v>
      </c>
    </row>
    <row r="5" spans="1:7" ht="13.2" customHeight="1">
      <c r="A5" s="55" t="s">
        <v>577</v>
      </c>
      <c r="B5" s="55" t="s">
        <v>527</v>
      </c>
      <c r="C5" s="55" t="s">
        <v>576</v>
      </c>
      <c r="D5" s="159" t="s">
        <v>578</v>
      </c>
      <c r="E5" s="56">
        <v>2800000</v>
      </c>
      <c r="F5" s="56">
        <v>2800000</v>
      </c>
      <c r="G5" s="56">
        <v>100</v>
      </c>
    </row>
    <row r="6" spans="1:7" ht="13.2" customHeight="1">
      <c r="A6" s="55" t="s">
        <v>579</v>
      </c>
      <c r="B6" s="55" t="s">
        <v>527</v>
      </c>
      <c r="C6" s="55" t="s">
        <v>580</v>
      </c>
      <c r="D6" s="159" t="s">
        <v>461</v>
      </c>
      <c r="E6" s="56">
        <v>4000</v>
      </c>
      <c r="F6" s="56">
        <v>4000</v>
      </c>
      <c r="G6" s="56">
        <v>100</v>
      </c>
    </row>
    <row r="7" spans="1:7" ht="13.2" customHeight="1">
      <c r="A7" s="55" t="s">
        <v>581</v>
      </c>
      <c r="B7" s="55" t="s">
        <v>527</v>
      </c>
      <c r="C7" s="55" t="s">
        <v>582</v>
      </c>
      <c r="D7" s="159" t="s">
        <v>583</v>
      </c>
      <c r="E7" s="56">
        <v>20700</v>
      </c>
      <c r="F7" s="56">
        <v>19382</v>
      </c>
      <c r="G7" s="56">
        <v>93.63</v>
      </c>
    </row>
    <row r="8" spans="1:7" ht="13.2" customHeight="1">
      <c r="A8" s="55" t="s">
        <v>584</v>
      </c>
      <c r="B8" s="55" t="s">
        <v>585</v>
      </c>
      <c r="C8" s="55" t="s">
        <v>582</v>
      </c>
      <c r="D8" s="159" t="s">
        <v>586</v>
      </c>
      <c r="E8" s="56">
        <v>75000</v>
      </c>
      <c r="F8" s="56">
        <v>75000</v>
      </c>
      <c r="G8" s="56">
        <v>100</v>
      </c>
    </row>
    <row r="9" spans="1:7" ht="13.2" customHeight="1">
      <c r="A9" s="55" t="s">
        <v>587</v>
      </c>
      <c r="B9" s="55" t="s">
        <v>588</v>
      </c>
      <c r="C9" s="55" t="s">
        <v>589</v>
      </c>
      <c r="D9" s="159" t="s">
        <v>590</v>
      </c>
      <c r="E9" s="56">
        <v>150000</v>
      </c>
      <c r="F9" s="56">
        <v>150000</v>
      </c>
      <c r="G9" s="56">
        <v>100</v>
      </c>
    </row>
    <row r="10" spans="1:7" ht="13.2" customHeight="1">
      <c r="A10" s="55" t="s">
        <v>587</v>
      </c>
      <c r="B10" s="55" t="s">
        <v>591</v>
      </c>
      <c r="C10" s="55" t="s">
        <v>589</v>
      </c>
      <c r="D10" s="159" t="s">
        <v>592</v>
      </c>
      <c r="E10" s="56">
        <v>55000</v>
      </c>
      <c r="F10" s="56">
        <v>55000</v>
      </c>
      <c r="G10" s="56">
        <v>100</v>
      </c>
    </row>
    <row r="11" spans="1:7" ht="13.2" customHeight="1">
      <c r="A11" s="55" t="s">
        <v>587</v>
      </c>
      <c r="B11" s="55" t="s">
        <v>593</v>
      </c>
      <c r="C11" s="55" t="s">
        <v>589</v>
      </c>
      <c r="D11" s="159" t="s">
        <v>594</v>
      </c>
      <c r="E11" s="56">
        <v>60000</v>
      </c>
      <c r="F11" s="56">
        <v>60000</v>
      </c>
      <c r="G11" s="56">
        <v>100</v>
      </c>
    </row>
    <row r="12" spans="1:7" ht="13.2" customHeight="1">
      <c r="A12" s="55" t="s">
        <v>584</v>
      </c>
      <c r="B12" s="55" t="s">
        <v>595</v>
      </c>
      <c r="C12" s="55" t="s">
        <v>582</v>
      </c>
      <c r="D12" s="159" t="s">
        <v>596</v>
      </c>
      <c r="E12" s="56">
        <v>144000</v>
      </c>
      <c r="F12" s="56">
        <v>144000</v>
      </c>
      <c r="G12" s="56">
        <v>100</v>
      </c>
    </row>
    <row r="13" spans="1:7" ht="13.2" customHeight="1">
      <c r="A13" s="55" t="s">
        <v>584</v>
      </c>
      <c r="B13" s="55" t="s">
        <v>597</v>
      </c>
      <c r="C13" s="55" t="s">
        <v>589</v>
      </c>
      <c r="D13" s="159" t="s">
        <v>598</v>
      </c>
      <c r="E13" s="56">
        <v>7000</v>
      </c>
      <c r="F13" s="56">
        <v>7000</v>
      </c>
      <c r="G13" s="56">
        <v>100</v>
      </c>
    </row>
    <row r="14" spans="1:7" ht="13.2" customHeight="1">
      <c r="A14" s="55" t="s">
        <v>587</v>
      </c>
      <c r="B14" s="55" t="s">
        <v>599</v>
      </c>
      <c r="C14" s="55" t="s">
        <v>589</v>
      </c>
      <c r="D14" s="159" t="s">
        <v>600</v>
      </c>
      <c r="E14" s="56">
        <v>55000</v>
      </c>
      <c r="F14" s="56">
        <v>55000</v>
      </c>
      <c r="G14" s="56">
        <v>100</v>
      </c>
    </row>
    <row r="15" spans="1:7" ht="13.2" customHeight="1">
      <c r="A15" s="55" t="s">
        <v>584</v>
      </c>
      <c r="B15" s="55" t="s">
        <v>601</v>
      </c>
      <c r="C15" s="55" t="s">
        <v>582</v>
      </c>
      <c r="D15" s="159" t="s">
        <v>602</v>
      </c>
      <c r="E15" s="56">
        <v>10000</v>
      </c>
      <c r="F15" s="56">
        <v>10000</v>
      </c>
      <c r="G15" s="56">
        <v>100</v>
      </c>
    </row>
    <row r="16" spans="1:7" ht="13.2" customHeight="1">
      <c r="A16" s="55" t="s">
        <v>584</v>
      </c>
      <c r="B16" s="55" t="s">
        <v>603</v>
      </c>
      <c r="C16" s="55" t="s">
        <v>589</v>
      </c>
      <c r="D16" s="159" t="s">
        <v>604</v>
      </c>
      <c r="E16" s="56">
        <v>20000</v>
      </c>
      <c r="F16" s="56">
        <v>20000</v>
      </c>
      <c r="G16" s="56">
        <v>100</v>
      </c>
    </row>
    <row r="17" spans="1:7" ht="13.2" customHeight="1">
      <c r="A17" s="55" t="s">
        <v>584</v>
      </c>
      <c r="B17" s="55" t="s">
        <v>605</v>
      </c>
      <c r="C17" s="55" t="s">
        <v>589</v>
      </c>
      <c r="D17" s="159" t="s">
        <v>606</v>
      </c>
      <c r="E17" s="56">
        <v>20000</v>
      </c>
      <c r="F17" s="56">
        <v>20000</v>
      </c>
      <c r="G17" s="56">
        <v>100</v>
      </c>
    </row>
    <row r="18" spans="1:7" ht="13.2" customHeight="1">
      <c r="A18" s="55" t="s">
        <v>587</v>
      </c>
      <c r="B18" s="55" t="s">
        <v>607</v>
      </c>
      <c r="C18" s="55" t="s">
        <v>580</v>
      </c>
      <c r="D18" s="159" t="s">
        <v>608</v>
      </c>
      <c r="E18" s="56">
        <v>5000</v>
      </c>
      <c r="F18" s="56">
        <v>5000</v>
      </c>
      <c r="G18" s="56">
        <v>100</v>
      </c>
    </row>
    <row r="19" spans="1:7" ht="13.2" customHeight="1">
      <c r="A19" s="55" t="s">
        <v>609</v>
      </c>
      <c r="B19" s="55" t="s">
        <v>610</v>
      </c>
      <c r="C19" s="55" t="s">
        <v>611</v>
      </c>
      <c r="D19" s="159" t="s">
        <v>612</v>
      </c>
      <c r="E19" s="56">
        <v>9000</v>
      </c>
      <c r="F19" s="56">
        <v>9000</v>
      </c>
      <c r="G19" s="56">
        <v>100</v>
      </c>
    </row>
    <row r="20" spans="1:7" ht="13.2" customHeight="1">
      <c r="A20" s="55" t="s">
        <v>584</v>
      </c>
      <c r="B20" s="55" t="s">
        <v>613</v>
      </c>
      <c r="C20" s="55" t="s">
        <v>589</v>
      </c>
      <c r="D20" s="159" t="s">
        <v>614</v>
      </c>
      <c r="E20" s="56">
        <v>11000</v>
      </c>
      <c r="F20" s="56">
        <v>11000</v>
      </c>
      <c r="G20" s="56">
        <v>100</v>
      </c>
    </row>
    <row r="21" spans="1:7" ht="13.2" customHeight="1">
      <c r="A21" s="55" t="s">
        <v>615</v>
      </c>
      <c r="B21" s="55" t="s">
        <v>616</v>
      </c>
      <c r="C21" s="55" t="s">
        <v>582</v>
      </c>
      <c r="D21" s="159" t="s">
        <v>617</v>
      </c>
      <c r="E21" s="56">
        <v>240</v>
      </c>
      <c r="F21" s="56">
        <v>242</v>
      </c>
      <c r="G21" s="56">
        <v>100.83</v>
      </c>
    </row>
    <row r="22" spans="1:7" ht="13.2" customHeight="1">
      <c r="A22" s="55" t="s">
        <v>618</v>
      </c>
      <c r="B22" s="55" t="s">
        <v>619</v>
      </c>
      <c r="C22" s="55" t="s">
        <v>620</v>
      </c>
      <c r="D22" s="159" t="s">
        <v>621</v>
      </c>
      <c r="E22" s="56">
        <v>4000</v>
      </c>
      <c r="F22" s="56">
        <v>4000</v>
      </c>
      <c r="G22" s="56">
        <v>100</v>
      </c>
    </row>
    <row r="23" spans="1:7" ht="13.2" customHeight="1">
      <c r="A23" s="55" t="s">
        <v>622</v>
      </c>
      <c r="B23" s="55" t="s">
        <v>623</v>
      </c>
      <c r="C23" s="55" t="s">
        <v>620</v>
      </c>
      <c r="D23" s="159" t="s">
        <v>624</v>
      </c>
      <c r="E23" s="56">
        <v>16500</v>
      </c>
      <c r="F23" s="56">
        <v>16500</v>
      </c>
      <c r="G23" s="56">
        <v>100</v>
      </c>
    </row>
    <row r="24" spans="1:7" ht="13.2" customHeight="1">
      <c r="A24" s="55" t="s">
        <v>625</v>
      </c>
      <c r="B24" s="55" t="s">
        <v>626</v>
      </c>
      <c r="C24" s="55" t="s">
        <v>611</v>
      </c>
      <c r="D24" s="159" t="s">
        <v>627</v>
      </c>
      <c r="E24" s="56">
        <v>6000</v>
      </c>
      <c r="F24" s="56">
        <v>6000</v>
      </c>
      <c r="G24" s="56">
        <v>100</v>
      </c>
    </row>
    <row r="25" spans="1:7" ht="13.2" customHeight="1">
      <c r="A25" s="55" t="s">
        <v>584</v>
      </c>
      <c r="B25" s="55" t="s">
        <v>628</v>
      </c>
      <c r="C25" s="55" t="s">
        <v>582</v>
      </c>
      <c r="D25" s="159" t="s">
        <v>596</v>
      </c>
      <c r="E25" s="56">
        <v>14000</v>
      </c>
      <c r="F25" s="56">
        <v>14000</v>
      </c>
      <c r="G25" s="56">
        <v>100</v>
      </c>
    </row>
    <row r="26" spans="1:7" ht="13.2" customHeight="1">
      <c r="A26" s="55" t="s">
        <v>584</v>
      </c>
      <c r="B26" s="55" t="s">
        <v>629</v>
      </c>
      <c r="C26" s="55" t="s">
        <v>589</v>
      </c>
      <c r="D26" s="159" t="s">
        <v>604</v>
      </c>
      <c r="E26" s="56">
        <v>13000</v>
      </c>
      <c r="F26" s="56">
        <v>13000</v>
      </c>
      <c r="G26" s="56">
        <v>100</v>
      </c>
    </row>
    <row r="27" spans="1:7" ht="13.2" customHeight="1">
      <c r="A27" s="55" t="s">
        <v>584</v>
      </c>
      <c r="B27" s="55" t="s">
        <v>630</v>
      </c>
      <c r="C27" s="55" t="s">
        <v>580</v>
      </c>
      <c r="D27" s="159" t="s">
        <v>631</v>
      </c>
      <c r="E27" s="56">
        <v>18000</v>
      </c>
      <c r="F27" s="56">
        <v>18000</v>
      </c>
      <c r="G27" s="56">
        <v>100</v>
      </c>
    </row>
    <row r="28" spans="1:7" ht="13.2" customHeight="1">
      <c r="A28" s="55" t="s">
        <v>615</v>
      </c>
      <c r="B28" s="55" t="s">
        <v>632</v>
      </c>
      <c r="C28" s="55" t="s">
        <v>611</v>
      </c>
      <c r="D28" s="159" t="s">
        <v>633</v>
      </c>
      <c r="E28" s="56">
        <v>4000</v>
      </c>
      <c r="F28" s="56">
        <v>4000</v>
      </c>
      <c r="G28" s="56">
        <v>100</v>
      </c>
    </row>
    <row r="29" spans="1:7" ht="13.2" customHeight="1">
      <c r="A29" s="55" t="s">
        <v>634</v>
      </c>
      <c r="B29" s="55" t="s">
        <v>635</v>
      </c>
      <c r="C29" s="55" t="s">
        <v>611</v>
      </c>
      <c r="D29" s="159" t="s">
        <v>636</v>
      </c>
      <c r="E29" s="56">
        <v>11200</v>
      </c>
      <c r="F29" s="56">
        <v>11200</v>
      </c>
      <c r="G29" s="56">
        <v>100</v>
      </c>
    </row>
    <row r="30" spans="1:7" ht="13.2" customHeight="1">
      <c r="A30" s="55" t="s">
        <v>634</v>
      </c>
      <c r="B30" s="55" t="s">
        <v>637</v>
      </c>
      <c r="C30" s="55" t="s">
        <v>611</v>
      </c>
      <c r="D30" s="159" t="s">
        <v>638</v>
      </c>
      <c r="E30" s="56">
        <v>57800</v>
      </c>
      <c r="F30" s="56">
        <v>57800</v>
      </c>
      <c r="G30" s="56">
        <v>100</v>
      </c>
    </row>
    <row r="31" spans="1:7" ht="13.2" customHeight="1">
      <c r="A31" s="55" t="s">
        <v>615</v>
      </c>
      <c r="B31" s="55" t="s">
        <v>639</v>
      </c>
      <c r="C31" s="55" t="s">
        <v>589</v>
      </c>
      <c r="D31" s="159" t="s">
        <v>640</v>
      </c>
      <c r="E31" s="56">
        <v>3600</v>
      </c>
      <c r="F31" s="56">
        <v>3600</v>
      </c>
      <c r="G31" s="56">
        <v>100</v>
      </c>
    </row>
    <row r="32" spans="1:7" ht="13.2" customHeight="1">
      <c r="A32" s="55" t="s">
        <v>641</v>
      </c>
      <c r="B32" s="55" t="s">
        <v>639</v>
      </c>
      <c r="C32" s="55" t="s">
        <v>582</v>
      </c>
      <c r="D32" s="159" t="s">
        <v>642</v>
      </c>
      <c r="E32" s="56">
        <v>50000</v>
      </c>
      <c r="F32" s="56">
        <v>50000</v>
      </c>
      <c r="G32" s="56">
        <v>100</v>
      </c>
    </row>
    <row r="33" spans="1:7" ht="13.2" customHeight="1">
      <c r="A33" s="55" t="s">
        <v>587</v>
      </c>
      <c r="B33" s="55" t="s">
        <v>643</v>
      </c>
      <c r="C33" s="55" t="s">
        <v>589</v>
      </c>
      <c r="D33" s="159" t="s">
        <v>590</v>
      </c>
      <c r="E33" s="56">
        <v>50000</v>
      </c>
      <c r="F33" s="56">
        <v>50000</v>
      </c>
      <c r="G33" s="56">
        <v>100</v>
      </c>
    </row>
    <row r="34" spans="1:7" ht="13.2" customHeight="1">
      <c r="A34" s="55" t="s">
        <v>587</v>
      </c>
      <c r="B34" s="55" t="s">
        <v>644</v>
      </c>
      <c r="C34" s="55" t="s">
        <v>589</v>
      </c>
      <c r="D34" s="159" t="s">
        <v>645</v>
      </c>
      <c r="E34" s="56">
        <v>25960</v>
      </c>
      <c r="F34" s="56">
        <v>25960</v>
      </c>
      <c r="G34" s="56">
        <v>100</v>
      </c>
    </row>
    <row r="35" spans="1:7" ht="13.2" customHeight="1">
      <c r="A35" s="55" t="s">
        <v>584</v>
      </c>
      <c r="B35" s="55" t="s">
        <v>646</v>
      </c>
      <c r="C35" s="55" t="s">
        <v>589</v>
      </c>
      <c r="D35" s="159" t="s">
        <v>647</v>
      </c>
      <c r="E35" s="56">
        <v>4000</v>
      </c>
      <c r="F35" s="56">
        <v>4000</v>
      </c>
      <c r="G35" s="56">
        <v>100</v>
      </c>
    </row>
    <row r="36" spans="1:7" ht="13.2" customHeight="1">
      <c r="A36" s="55" t="s">
        <v>587</v>
      </c>
      <c r="B36" s="55" t="s">
        <v>648</v>
      </c>
      <c r="C36" s="55" t="s">
        <v>589</v>
      </c>
      <c r="D36" s="159" t="s">
        <v>594</v>
      </c>
      <c r="E36" s="56">
        <v>10000</v>
      </c>
      <c r="F36" s="56">
        <v>10000</v>
      </c>
      <c r="G36" s="56">
        <v>100</v>
      </c>
    </row>
    <row r="37" spans="1:7" ht="13.2" customHeight="1">
      <c r="A37" s="55" t="s">
        <v>587</v>
      </c>
      <c r="B37" s="55" t="s">
        <v>649</v>
      </c>
      <c r="C37" s="55" t="s">
        <v>589</v>
      </c>
      <c r="D37" s="159" t="s">
        <v>650</v>
      </c>
      <c r="E37" s="56">
        <v>5000</v>
      </c>
      <c r="F37" s="56">
        <v>5000</v>
      </c>
      <c r="G37" s="56">
        <v>100</v>
      </c>
    </row>
    <row r="38" spans="1:7" ht="13.2" customHeight="1">
      <c r="A38" s="55" t="s">
        <v>615</v>
      </c>
      <c r="B38" s="55" t="s">
        <v>651</v>
      </c>
      <c r="C38" s="55" t="s">
        <v>582</v>
      </c>
      <c r="D38" s="159" t="s">
        <v>652</v>
      </c>
      <c r="E38" s="56">
        <v>2000</v>
      </c>
      <c r="F38" s="56">
        <v>2000</v>
      </c>
      <c r="G38" s="56">
        <v>100</v>
      </c>
    </row>
    <row r="39" spans="1:7" ht="13.2" customHeight="1">
      <c r="A39" s="55" t="s">
        <v>653</v>
      </c>
      <c r="B39" s="55" t="s">
        <v>654</v>
      </c>
      <c r="C39" s="55" t="s">
        <v>655</v>
      </c>
      <c r="D39" s="159" t="s">
        <v>656</v>
      </c>
      <c r="E39" s="56">
        <v>3000</v>
      </c>
      <c r="F39" s="56">
        <v>3000</v>
      </c>
      <c r="G39" s="56">
        <v>100</v>
      </c>
    </row>
    <row r="40" spans="1:7" ht="13.2" customHeight="1">
      <c r="A40" s="55" t="s">
        <v>657</v>
      </c>
      <c r="B40" s="55" t="s">
        <v>654</v>
      </c>
      <c r="C40" s="55" t="s">
        <v>589</v>
      </c>
      <c r="D40" s="159" t="s">
        <v>658</v>
      </c>
      <c r="E40" s="56">
        <v>10000</v>
      </c>
      <c r="F40" s="56">
        <v>10000</v>
      </c>
      <c r="G40" s="56">
        <v>100</v>
      </c>
    </row>
    <row r="41" spans="1:7" ht="13.2" customHeight="1">
      <c r="A41" s="55" t="s">
        <v>659</v>
      </c>
      <c r="B41" s="55" t="s">
        <v>654</v>
      </c>
      <c r="C41" s="55" t="s">
        <v>655</v>
      </c>
      <c r="D41" s="159" t="s">
        <v>660</v>
      </c>
      <c r="E41" s="56">
        <v>5000</v>
      </c>
      <c r="F41" s="56">
        <v>5000</v>
      </c>
      <c r="G41" s="56">
        <v>100</v>
      </c>
    </row>
    <row r="42" spans="1:7" ht="13.2" customHeight="1">
      <c r="A42" s="55" t="s">
        <v>661</v>
      </c>
      <c r="B42" s="55" t="s">
        <v>654</v>
      </c>
      <c r="C42" s="55" t="s">
        <v>589</v>
      </c>
      <c r="D42" s="159" t="s">
        <v>662</v>
      </c>
      <c r="E42" s="56">
        <v>3000</v>
      </c>
      <c r="F42" s="56">
        <v>3000</v>
      </c>
      <c r="G42" s="56">
        <v>100</v>
      </c>
    </row>
    <row r="43" spans="1:7" ht="13.2" customHeight="1">
      <c r="A43" s="55" t="s">
        <v>661</v>
      </c>
      <c r="B43" s="55" t="s">
        <v>654</v>
      </c>
      <c r="C43" s="55" t="s">
        <v>582</v>
      </c>
      <c r="D43" s="159" t="s">
        <v>663</v>
      </c>
      <c r="E43" s="56">
        <v>8000</v>
      </c>
      <c r="F43" s="56">
        <v>8000</v>
      </c>
      <c r="G43" s="56">
        <v>100</v>
      </c>
    </row>
    <row r="44" spans="1:7" ht="13.2" customHeight="1">
      <c r="A44" s="55" t="s">
        <v>653</v>
      </c>
      <c r="B44" s="55" t="s">
        <v>664</v>
      </c>
      <c r="C44" s="55" t="s">
        <v>665</v>
      </c>
      <c r="D44" s="159" t="s">
        <v>666</v>
      </c>
      <c r="E44" s="56">
        <v>22700</v>
      </c>
      <c r="F44" s="56">
        <v>22710</v>
      </c>
      <c r="G44" s="56">
        <v>100.04</v>
      </c>
    </row>
    <row r="45" spans="1:7" ht="13.2" customHeight="1">
      <c r="A45" s="55" t="s">
        <v>667</v>
      </c>
      <c r="B45" s="55" t="s">
        <v>668</v>
      </c>
      <c r="C45" s="55" t="s">
        <v>669</v>
      </c>
      <c r="D45" s="159" t="s">
        <v>670</v>
      </c>
      <c r="E45" s="56">
        <v>50000</v>
      </c>
      <c r="F45" s="56">
        <v>48300</v>
      </c>
      <c r="G45" s="56">
        <v>96.6</v>
      </c>
    </row>
    <row r="46" spans="1:7" ht="13.2" customHeight="1">
      <c r="A46" s="55" t="s">
        <v>667</v>
      </c>
      <c r="B46" s="55" t="s">
        <v>671</v>
      </c>
      <c r="C46" s="55" t="s">
        <v>669</v>
      </c>
      <c r="D46" s="159" t="s">
        <v>672</v>
      </c>
      <c r="E46" s="56">
        <v>21500</v>
      </c>
      <c r="F46" s="56">
        <v>20730</v>
      </c>
      <c r="G46" s="56">
        <v>96.42</v>
      </c>
    </row>
    <row r="47" spans="1:7" ht="13.2" customHeight="1">
      <c r="A47" s="55" t="s">
        <v>615</v>
      </c>
      <c r="B47" s="55" t="s">
        <v>673</v>
      </c>
      <c r="C47" s="55" t="s">
        <v>582</v>
      </c>
      <c r="D47" s="159" t="s">
        <v>674</v>
      </c>
      <c r="E47" s="56">
        <v>2000</v>
      </c>
      <c r="F47" s="56">
        <v>2000</v>
      </c>
      <c r="G47" s="56">
        <v>100</v>
      </c>
    </row>
    <row r="48" spans="1:7" ht="13.2" customHeight="1">
      <c r="A48" s="55" t="s">
        <v>634</v>
      </c>
      <c r="B48" s="55" t="s">
        <v>381</v>
      </c>
      <c r="C48" s="55" t="s">
        <v>655</v>
      </c>
      <c r="D48" s="159" t="s">
        <v>675</v>
      </c>
      <c r="E48" s="56">
        <v>178000</v>
      </c>
      <c r="F48" s="56">
        <v>178000</v>
      </c>
      <c r="G48" s="56">
        <v>100</v>
      </c>
    </row>
    <row r="49" spans="1:7" ht="13.2" customHeight="1">
      <c r="A49" s="55" t="s">
        <v>634</v>
      </c>
      <c r="B49" s="55" t="s">
        <v>381</v>
      </c>
      <c r="C49" s="55" t="s">
        <v>611</v>
      </c>
      <c r="D49" s="159" t="s">
        <v>676</v>
      </c>
      <c r="E49" s="56">
        <v>34000</v>
      </c>
      <c r="F49" s="56">
        <v>34000</v>
      </c>
      <c r="G49" s="56">
        <v>100</v>
      </c>
    </row>
    <row r="50" spans="1:7" ht="13.2" customHeight="1">
      <c r="A50" s="55" t="s">
        <v>634</v>
      </c>
      <c r="B50" s="55" t="s">
        <v>381</v>
      </c>
      <c r="C50" s="55" t="s">
        <v>611</v>
      </c>
      <c r="D50" s="159" t="s">
        <v>677</v>
      </c>
      <c r="E50" s="56">
        <v>169000</v>
      </c>
      <c r="F50" s="56">
        <v>169000</v>
      </c>
      <c r="G50" s="56">
        <v>100</v>
      </c>
    </row>
    <row r="51" spans="1:7" ht="13.2" customHeight="1">
      <c r="A51" s="55" t="s">
        <v>678</v>
      </c>
      <c r="B51" s="55" t="s">
        <v>382</v>
      </c>
      <c r="C51" s="55" t="s">
        <v>679</v>
      </c>
      <c r="D51" s="159" t="s">
        <v>680</v>
      </c>
      <c r="E51" s="56">
        <v>2670</v>
      </c>
      <c r="F51" s="56">
        <v>2670</v>
      </c>
      <c r="G51" s="56">
        <v>100</v>
      </c>
    </row>
    <row r="52" spans="1:7" ht="13.2" customHeight="1">
      <c r="A52" s="55" t="s">
        <v>615</v>
      </c>
      <c r="B52" s="55" t="s">
        <v>681</v>
      </c>
      <c r="C52" s="55" t="s">
        <v>682</v>
      </c>
      <c r="D52" s="159" t="s">
        <v>683</v>
      </c>
      <c r="E52" s="56">
        <v>222000</v>
      </c>
      <c r="F52" s="56">
        <v>221451</v>
      </c>
      <c r="G52" s="56">
        <f>F52/E52*100</f>
        <v>99.752702702702706</v>
      </c>
    </row>
    <row r="53" spans="1:7" ht="13.2" customHeight="1">
      <c r="A53" s="189" t="s">
        <v>684</v>
      </c>
      <c r="B53" s="189"/>
      <c r="C53" s="189"/>
      <c r="D53" s="189"/>
      <c r="E53" s="53">
        <f>SUM(E3:E52)</f>
        <v>5146870</v>
      </c>
      <c r="F53" s="53">
        <f>SUM(F3:F52)</f>
        <v>5142598</v>
      </c>
      <c r="G53" s="53"/>
    </row>
  </sheetData>
  <mergeCells count="2">
    <mergeCell ref="A53:D53"/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K28"/>
  <sheetViews>
    <sheetView workbookViewId="0">
      <selection activeCell="A29" sqref="A29"/>
    </sheetView>
  </sheetViews>
  <sheetFormatPr defaultRowHeight="14.4"/>
  <cols>
    <col min="1" max="1" width="32.77734375" bestFit="1" customWidth="1"/>
    <col min="2" max="2" width="13.44140625" bestFit="1" customWidth="1"/>
  </cols>
  <sheetData>
    <row r="3" spans="1:11" ht="15.6">
      <c r="A3" s="184" t="s">
        <v>270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271</v>
      </c>
      <c r="B5" s="2" t="s">
        <v>272</v>
      </c>
      <c r="C5" s="2"/>
      <c r="D5" s="2"/>
      <c r="E5" s="2"/>
      <c r="F5" s="2"/>
      <c r="G5" s="2"/>
      <c r="H5" s="2"/>
      <c r="I5" s="2"/>
      <c r="J5" s="2"/>
    </row>
    <row r="6" spans="1:11">
      <c r="A6" s="3" t="s">
        <v>273</v>
      </c>
      <c r="B6" s="4">
        <v>1472191.73</v>
      </c>
    </row>
    <row r="7" spans="1:11">
      <c r="A7" s="3" t="s">
        <v>274</v>
      </c>
      <c r="B7" s="4">
        <v>381611.04</v>
      </c>
    </row>
    <row r="8" spans="1:11">
      <c r="A8" s="3" t="s">
        <v>275</v>
      </c>
    </row>
    <row r="9" spans="1:11">
      <c r="A9" s="3" t="s">
        <v>276</v>
      </c>
      <c r="B9" s="4">
        <v>52643771.75</v>
      </c>
    </row>
    <row r="10" spans="1:11">
      <c r="A10" s="3" t="s">
        <v>277</v>
      </c>
      <c r="B10" s="4">
        <v>2.7965164369135462</v>
      </c>
    </row>
    <row r="13" spans="1:11" ht="15.6">
      <c r="A13" s="184" t="s">
        <v>278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5" spans="1:11">
      <c r="A15" s="1" t="s">
        <v>271</v>
      </c>
      <c r="B15" s="2" t="s">
        <v>272</v>
      </c>
      <c r="C15" s="2"/>
      <c r="D15" s="2"/>
      <c r="E15" s="2"/>
      <c r="F15" s="2"/>
      <c r="G15" s="2"/>
      <c r="H15" s="2"/>
      <c r="I15" s="2"/>
      <c r="J15" s="2"/>
    </row>
    <row r="16" spans="1:11">
      <c r="A16" s="3" t="s">
        <v>279</v>
      </c>
      <c r="B16" s="4">
        <v>1977713.8800000001</v>
      </c>
    </row>
    <row r="17" spans="1:11">
      <c r="A17" s="3" t="s">
        <v>280</v>
      </c>
      <c r="B17" s="4">
        <v>20245262.109999999</v>
      </c>
    </row>
    <row r="18" spans="1:11">
      <c r="A18" s="3" t="s">
        <v>281</v>
      </c>
    </row>
    <row r="19" spans="1:11">
      <c r="A19" s="3" t="s">
        <v>276</v>
      </c>
      <c r="B19" s="4">
        <v>52643771.75</v>
      </c>
    </row>
    <row r="20" spans="1:11">
      <c r="A20" s="3" t="s">
        <v>282</v>
      </c>
      <c r="B20" s="4">
        <v>3.7567860627311531</v>
      </c>
    </row>
    <row r="23" spans="1:11" ht="15.6">
      <c r="A23" s="184" t="s">
        <v>283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</row>
    <row r="25" spans="1:11">
      <c r="A25" s="1" t="s">
        <v>271</v>
      </c>
      <c r="B25" s="2" t="s">
        <v>272</v>
      </c>
      <c r="C25" s="2"/>
      <c r="D25" s="2"/>
      <c r="E25" s="2"/>
      <c r="F25" s="2"/>
      <c r="G25" s="2"/>
      <c r="H25" s="2"/>
      <c r="I25" s="2"/>
      <c r="J25" s="2"/>
    </row>
    <row r="26" spans="1:11">
      <c r="A26" s="3" t="s">
        <v>284</v>
      </c>
    </row>
    <row r="27" spans="1:11">
      <c r="A27" s="3" t="s">
        <v>285</v>
      </c>
      <c r="B27" s="4">
        <v>911495430.44000006</v>
      </c>
    </row>
    <row r="28" spans="1:11">
      <c r="A28" s="3" t="s">
        <v>286</v>
      </c>
    </row>
  </sheetData>
  <mergeCells count="3">
    <mergeCell ref="A3:K3"/>
    <mergeCell ref="A13:K13"/>
    <mergeCell ref="A23:K2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3:K23"/>
  <sheetViews>
    <sheetView workbookViewId="0">
      <selection activeCell="A24" sqref="A24"/>
    </sheetView>
  </sheetViews>
  <sheetFormatPr defaultRowHeight="14.4"/>
  <cols>
    <col min="1" max="1" width="30" bestFit="1" customWidth="1"/>
    <col min="2" max="3" width="14.21875" bestFit="1" customWidth="1"/>
    <col min="4" max="4" width="13.5546875" bestFit="1" customWidth="1"/>
    <col min="5" max="6" width="14.21875" bestFit="1" customWidth="1"/>
    <col min="7" max="7" width="13.5546875" bestFit="1" customWidth="1"/>
    <col min="8" max="9" width="14.21875" bestFit="1" customWidth="1"/>
    <col min="10" max="10" width="13.5546875" bestFit="1" customWidth="1"/>
  </cols>
  <sheetData>
    <row r="3" spans="1:11" ht="15.6">
      <c r="A3" s="184" t="s">
        <v>287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165</v>
      </c>
      <c r="B5" s="190" t="s">
        <v>8</v>
      </c>
      <c r="C5" s="191"/>
      <c r="D5" s="191"/>
      <c r="E5" s="190" t="s">
        <v>9</v>
      </c>
      <c r="F5" s="191"/>
      <c r="G5" s="191"/>
      <c r="H5" s="190" t="s">
        <v>10</v>
      </c>
      <c r="I5" s="190"/>
      <c r="J5" s="190"/>
    </row>
    <row r="6" spans="1:11">
      <c r="B6" s="2" t="s">
        <v>288</v>
      </c>
      <c r="C6" s="2" t="s">
        <v>289</v>
      </c>
      <c r="D6" s="2" t="s">
        <v>290</v>
      </c>
      <c r="E6" s="2" t="s">
        <v>288</v>
      </c>
      <c r="F6" s="2" t="s">
        <v>289</v>
      </c>
      <c r="G6" s="2" t="s">
        <v>290</v>
      </c>
      <c r="H6" s="2" t="s">
        <v>288</v>
      </c>
      <c r="I6" s="2" t="s">
        <v>289</v>
      </c>
      <c r="J6" s="2" t="s">
        <v>290</v>
      </c>
    </row>
    <row r="7" spans="1:11">
      <c r="A7" s="3" t="s">
        <v>291</v>
      </c>
      <c r="B7" s="4">
        <v>1963340.2</v>
      </c>
      <c r="C7" s="4">
        <v>-237521.2</v>
      </c>
      <c r="D7" s="4">
        <v>1725819</v>
      </c>
      <c r="E7" s="4">
        <v>1903175.2</v>
      </c>
      <c r="F7" s="4">
        <v>-330498.2</v>
      </c>
      <c r="G7" s="4">
        <v>1572677</v>
      </c>
      <c r="H7" s="4">
        <v>264935.2</v>
      </c>
      <c r="I7" s="4">
        <v>-200826.2</v>
      </c>
      <c r="J7" s="4">
        <v>64109</v>
      </c>
    </row>
    <row r="8" spans="1:11">
      <c r="A8" s="3" t="s">
        <v>292</v>
      </c>
      <c r="B8" s="4">
        <v>326700</v>
      </c>
      <c r="C8" s="4">
        <v>-237521.2</v>
      </c>
      <c r="D8" s="4">
        <v>89178.799999999988</v>
      </c>
      <c r="E8" s="4">
        <v>326700</v>
      </c>
      <c r="F8" s="4">
        <v>-27228</v>
      </c>
      <c r="G8" s="4">
        <v>299472</v>
      </c>
    </row>
    <row r="9" spans="1:11">
      <c r="A9" s="3" t="s">
        <v>293</v>
      </c>
      <c r="B9" s="4">
        <v>655947.31999999995</v>
      </c>
      <c r="C9" s="4">
        <v>-655947.31999999995</v>
      </c>
      <c r="E9" s="4">
        <v>655947.31999999995</v>
      </c>
      <c r="F9" s="4">
        <v>-655947.31999999995</v>
      </c>
      <c r="H9" s="4">
        <v>761580.32</v>
      </c>
      <c r="I9" s="4">
        <v>-761580.32</v>
      </c>
    </row>
    <row r="10" spans="1:11">
      <c r="A10" s="3" t="s">
        <v>294</v>
      </c>
      <c r="B10" s="4">
        <v>1219427.5</v>
      </c>
      <c r="C10" s="4">
        <v>-413048</v>
      </c>
      <c r="D10" s="4">
        <v>806379.5</v>
      </c>
      <c r="E10" s="4">
        <v>2208073</v>
      </c>
      <c r="F10" s="4">
        <v>-381373</v>
      </c>
      <c r="G10" s="4">
        <v>1826700</v>
      </c>
      <c r="H10" s="4">
        <v>1992598</v>
      </c>
      <c r="I10" s="4">
        <v>-479482</v>
      </c>
      <c r="J10" s="4">
        <v>1513116</v>
      </c>
    </row>
    <row r="11" spans="1:11">
      <c r="A11" s="3" t="s">
        <v>295</v>
      </c>
      <c r="B11" s="4">
        <v>748304181.24000001</v>
      </c>
      <c r="C11" s="4">
        <v>-207286808.90000001</v>
      </c>
      <c r="D11" s="4">
        <v>541017372.34000003</v>
      </c>
      <c r="E11" s="4">
        <v>756966704.02999997</v>
      </c>
      <c r="F11" s="4">
        <v>-213361723.90000001</v>
      </c>
      <c r="G11" s="4">
        <v>543604980.13</v>
      </c>
      <c r="H11" s="4">
        <v>778979001.36000001</v>
      </c>
      <c r="I11" s="4">
        <v>-219591206.90000001</v>
      </c>
      <c r="J11" s="4">
        <v>559387794.46000004</v>
      </c>
    </row>
    <row r="12" spans="1:11">
      <c r="A12" s="3" t="s">
        <v>296</v>
      </c>
      <c r="B12" s="4">
        <v>59561953.979999997</v>
      </c>
      <c r="C12" s="4">
        <v>-27490521.5</v>
      </c>
      <c r="D12" s="4">
        <v>32071432.479999997</v>
      </c>
      <c r="E12" s="4">
        <v>60182583.07</v>
      </c>
      <c r="F12" s="4">
        <v>-31099476.5</v>
      </c>
      <c r="G12" s="4">
        <v>29083106.57</v>
      </c>
      <c r="H12" s="4">
        <v>69698688.989999995</v>
      </c>
      <c r="I12" s="4">
        <v>-34658850.5</v>
      </c>
      <c r="J12" s="4">
        <v>35039838.489999995</v>
      </c>
    </row>
    <row r="13" spans="1:11">
      <c r="A13" s="3" t="s">
        <v>297</v>
      </c>
      <c r="B13" s="4">
        <v>7590860.2800000003</v>
      </c>
      <c r="C13" s="4">
        <v>-7590860.2800000003</v>
      </c>
      <c r="E13" s="4">
        <v>8036547.3099999996</v>
      </c>
      <c r="F13" s="4">
        <v>-8036547.3099999996</v>
      </c>
      <c r="H13" s="4">
        <v>8355800.6600000001</v>
      </c>
      <c r="I13" s="4">
        <v>-8355800.6600000001</v>
      </c>
    </row>
    <row r="14" spans="1:11">
      <c r="A14" s="3" t="s">
        <v>298</v>
      </c>
      <c r="B14" s="4">
        <v>33603673.200000003</v>
      </c>
      <c r="D14" s="4">
        <v>33603673.200000003</v>
      </c>
      <c r="E14" s="4">
        <v>33721988.210000001</v>
      </c>
      <c r="G14" s="4">
        <v>33721988.210000001</v>
      </c>
      <c r="H14" s="4">
        <v>34960011.850000001</v>
      </c>
      <c r="J14" s="4">
        <v>34960011.850000001</v>
      </c>
    </row>
    <row r="15" spans="1:11">
      <c r="A15" s="3" t="s">
        <v>299</v>
      </c>
      <c r="B15" s="4">
        <v>727540</v>
      </c>
      <c r="D15" s="4">
        <v>727540</v>
      </c>
      <c r="E15" s="4">
        <v>1121243</v>
      </c>
      <c r="G15" s="4">
        <v>1121243</v>
      </c>
      <c r="H15" s="4">
        <v>499246</v>
      </c>
      <c r="J15" s="4">
        <v>499246</v>
      </c>
    </row>
    <row r="16" spans="1:11">
      <c r="A16" s="3" t="s">
        <v>300</v>
      </c>
      <c r="E16" s="4">
        <v>19551.14</v>
      </c>
      <c r="G16" s="4">
        <v>19551.14</v>
      </c>
    </row>
    <row r="17" spans="1:10">
      <c r="A17" s="3" t="s">
        <v>301</v>
      </c>
      <c r="B17" s="4">
        <v>703178</v>
      </c>
      <c r="D17" s="4">
        <v>703178</v>
      </c>
    </row>
    <row r="18" spans="1:10">
      <c r="A18" s="3" t="s">
        <v>302</v>
      </c>
      <c r="B18" s="4">
        <v>3902295.52</v>
      </c>
      <c r="D18" s="4">
        <v>3902295.52</v>
      </c>
      <c r="E18" s="4">
        <v>13416389.75</v>
      </c>
      <c r="G18" s="4">
        <v>13416389.75</v>
      </c>
      <c r="H18" s="4">
        <v>6275957.0199999996</v>
      </c>
      <c r="J18" s="4">
        <v>6275957.0199999996</v>
      </c>
    </row>
    <row r="19" spans="1:10">
      <c r="A19" s="3" t="s">
        <v>303</v>
      </c>
      <c r="E19" s="4">
        <v>169628</v>
      </c>
      <c r="G19" s="4">
        <v>169628</v>
      </c>
    </row>
    <row r="20" spans="1:10">
      <c r="A20" s="3" t="s">
        <v>304</v>
      </c>
      <c r="B20" s="4">
        <v>3045000</v>
      </c>
      <c r="D20" s="4">
        <v>3045000</v>
      </c>
      <c r="E20" s="4">
        <v>3045000</v>
      </c>
      <c r="G20" s="4">
        <v>3045000</v>
      </c>
      <c r="H20" s="4">
        <v>3045000</v>
      </c>
      <c r="J20" s="4">
        <v>3045000</v>
      </c>
    </row>
    <row r="21" spans="1:10">
      <c r="A21" s="3" t="s">
        <v>305</v>
      </c>
      <c r="B21" s="4">
        <v>6281000</v>
      </c>
      <c r="D21" s="4">
        <v>6281000</v>
      </c>
      <c r="E21" s="4">
        <v>6281000</v>
      </c>
      <c r="G21" s="4">
        <v>6281000</v>
      </c>
      <c r="H21" s="4">
        <v>6281000</v>
      </c>
      <c r="J21" s="4">
        <v>6281000</v>
      </c>
    </row>
    <row r="22" spans="1:10">
      <c r="A22" s="1" t="s">
        <v>50</v>
      </c>
      <c r="B22" s="5">
        <v>867885097.24000001</v>
      </c>
      <c r="C22" s="5">
        <v>-243912228.40000001</v>
      </c>
      <c r="D22" s="5">
        <v>623972868.84000003</v>
      </c>
      <c r="E22" s="5">
        <v>888054530.02999997</v>
      </c>
      <c r="F22" s="5">
        <v>-253892794.23000002</v>
      </c>
      <c r="G22" s="5">
        <v>634161735.79999995</v>
      </c>
      <c r="H22" s="5">
        <v>911113819.39999998</v>
      </c>
      <c r="I22" s="5">
        <v>-264047746.58000001</v>
      </c>
      <c r="J22" s="5">
        <v>647066072.81999993</v>
      </c>
    </row>
    <row r="23" spans="1:10">
      <c r="A23" s="1" t="s">
        <v>306</v>
      </c>
      <c r="B23" s="5">
        <v>-243912228.40000001</v>
      </c>
      <c r="E23" s="5">
        <v>-253892794.23000002</v>
      </c>
      <c r="H23" s="5">
        <v>-264047746.58000001</v>
      </c>
    </row>
  </sheetData>
  <mergeCells count="4">
    <mergeCell ref="A3:K3"/>
    <mergeCell ref="H5:J5"/>
    <mergeCell ref="E5:G5"/>
    <mergeCell ref="B5:D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8"/>
  <sheetViews>
    <sheetView tabSelected="1" topLeftCell="A23" workbookViewId="0">
      <selection activeCell="F34" sqref="F34"/>
    </sheetView>
  </sheetViews>
  <sheetFormatPr defaultColWidth="7.33203125" defaultRowHeight="10.199999999999999"/>
  <cols>
    <col min="1" max="3" width="7.33203125" style="8"/>
    <col min="4" max="5" width="11.109375" style="8" customWidth="1"/>
    <col min="6" max="6" width="11.44140625" style="8" customWidth="1"/>
    <col min="7" max="7" width="15.44140625" style="8" customWidth="1"/>
    <col min="8" max="8" width="12.33203125" style="8" customWidth="1"/>
    <col min="9" max="9" width="7.33203125" style="8"/>
    <col min="10" max="10" width="12.6640625" style="8" customWidth="1"/>
    <col min="11" max="16384" width="7.33203125" style="8"/>
  </cols>
  <sheetData>
    <row r="1" spans="1:7" ht="13.2">
      <c r="A1" s="6"/>
      <c r="B1" s="160" t="s">
        <v>692</v>
      </c>
      <c r="C1" s="6"/>
      <c r="D1" s="6"/>
      <c r="E1" s="6"/>
      <c r="F1" s="7"/>
    </row>
    <row r="3" spans="1:7">
      <c r="A3" s="9"/>
      <c r="E3" s="9" t="s">
        <v>307</v>
      </c>
    </row>
    <row r="4" spans="1:7">
      <c r="E4" s="9" t="s">
        <v>308</v>
      </c>
    </row>
    <row r="7" spans="1:7">
      <c r="A7" s="10" t="s">
        <v>512</v>
      </c>
    </row>
    <row r="8" spans="1:7" ht="10.8" thickBot="1"/>
    <row r="9" spans="1:7" ht="21" customHeight="1">
      <c r="A9" s="11"/>
      <c r="B9" s="12"/>
      <c r="C9" s="12"/>
      <c r="D9" s="13" t="s">
        <v>309</v>
      </c>
      <c r="E9" s="13" t="s">
        <v>310</v>
      </c>
      <c r="F9" s="13" t="s">
        <v>311</v>
      </c>
      <c r="G9" s="14" t="s">
        <v>312</v>
      </c>
    </row>
    <row r="10" spans="1:7" ht="21" customHeight="1">
      <c r="A10" s="15"/>
      <c r="B10" s="16"/>
      <c r="C10" s="16"/>
      <c r="D10" s="17" t="s">
        <v>313</v>
      </c>
      <c r="E10" s="17" t="s">
        <v>313</v>
      </c>
      <c r="F10" s="18">
        <v>42369</v>
      </c>
      <c r="G10" s="19" t="s">
        <v>314</v>
      </c>
    </row>
    <row r="11" spans="1:7" ht="21" customHeight="1">
      <c r="A11" s="15" t="s">
        <v>315</v>
      </c>
      <c r="B11" s="16"/>
      <c r="C11" s="16"/>
      <c r="D11" s="20">
        <v>25908500</v>
      </c>
      <c r="E11" s="21">
        <v>25433530</v>
      </c>
      <c r="F11" s="21">
        <v>25828509.350000001</v>
      </c>
      <c r="G11" s="22">
        <f t="shared" ref="G11:G18" si="0">F11/E11*100</f>
        <v>101.55298674623619</v>
      </c>
    </row>
    <row r="12" spans="1:7" ht="21" customHeight="1">
      <c r="A12" s="15" t="s">
        <v>316</v>
      </c>
      <c r="B12" s="16"/>
      <c r="C12" s="16"/>
      <c r="D12" s="20">
        <v>4144900</v>
      </c>
      <c r="E12" s="21">
        <v>4647650</v>
      </c>
      <c r="F12" s="21">
        <v>4663698</v>
      </c>
      <c r="G12" s="22">
        <f t="shared" si="0"/>
        <v>100.34529278237389</v>
      </c>
    </row>
    <row r="13" spans="1:7" ht="21" customHeight="1">
      <c r="A13" s="15" t="s">
        <v>317</v>
      </c>
      <c r="B13" s="16"/>
      <c r="C13" s="16"/>
      <c r="D13" s="20">
        <v>810000</v>
      </c>
      <c r="E13" s="21">
        <v>1272000</v>
      </c>
      <c r="F13" s="21">
        <v>1286330</v>
      </c>
      <c r="G13" s="22">
        <f t="shared" si="0"/>
        <v>101.12657232704403</v>
      </c>
    </row>
    <row r="14" spans="1:7" ht="21" customHeight="1">
      <c r="A14" s="15" t="s">
        <v>318</v>
      </c>
      <c r="B14" s="16"/>
      <c r="C14" s="16"/>
      <c r="D14" s="20">
        <v>2098300</v>
      </c>
      <c r="E14" s="21">
        <v>48657720</v>
      </c>
      <c r="F14" s="21">
        <v>48657625</v>
      </c>
      <c r="G14" s="22">
        <f t="shared" si="0"/>
        <v>99.99980475862823</v>
      </c>
    </row>
    <row r="15" spans="1:7" ht="21" customHeight="1">
      <c r="A15" s="23" t="s">
        <v>28</v>
      </c>
      <c r="B15" s="16"/>
      <c r="C15" s="16"/>
      <c r="D15" s="24">
        <f>SUM(D11:D14)</f>
        <v>32961700</v>
      </c>
      <c r="E15" s="24">
        <f>SUM(E11:E14)</f>
        <v>80010900</v>
      </c>
      <c r="F15" s="24">
        <f>SUM(F11:F14)</f>
        <v>80436162.349999994</v>
      </c>
      <c r="G15" s="22">
        <f t="shared" si="0"/>
        <v>100.53150551987291</v>
      </c>
    </row>
    <row r="16" spans="1:7" ht="21" customHeight="1">
      <c r="A16" s="15" t="s">
        <v>319</v>
      </c>
      <c r="B16" s="16"/>
      <c r="C16" s="16"/>
      <c r="D16" s="21">
        <v>28717420</v>
      </c>
      <c r="E16" s="21">
        <v>59686100</v>
      </c>
      <c r="F16" s="21">
        <v>58097424</v>
      </c>
      <c r="G16" s="22">
        <f t="shared" si="0"/>
        <v>97.338281442412892</v>
      </c>
    </row>
    <row r="17" spans="1:7" ht="21" customHeight="1">
      <c r="A17" s="15" t="s">
        <v>320</v>
      </c>
      <c r="B17" s="16"/>
      <c r="C17" s="16"/>
      <c r="D17" s="21">
        <v>5614500</v>
      </c>
      <c r="E17" s="21">
        <v>34960090</v>
      </c>
      <c r="F17" s="21">
        <v>32948977</v>
      </c>
      <c r="G17" s="22">
        <f t="shared" si="0"/>
        <v>94.247403253252486</v>
      </c>
    </row>
    <row r="18" spans="1:7" ht="21" customHeight="1">
      <c r="A18" s="23" t="s">
        <v>321</v>
      </c>
      <c r="B18" s="25"/>
      <c r="C18" s="25"/>
      <c r="D18" s="24">
        <f>SUM(D16:D17)</f>
        <v>34331920</v>
      </c>
      <c r="E18" s="24">
        <f>SUM(E16:E17)</f>
        <v>94646190</v>
      </c>
      <c r="F18" s="24">
        <f>SUM(F16:F17)</f>
        <v>91046401</v>
      </c>
      <c r="G18" s="22">
        <f t="shared" si="0"/>
        <v>96.196583296168598</v>
      </c>
    </row>
    <row r="19" spans="1:7" ht="21" customHeight="1">
      <c r="A19" s="15" t="s">
        <v>322</v>
      </c>
      <c r="B19" s="16"/>
      <c r="C19" s="16"/>
      <c r="D19" s="26">
        <f>D15-D18</f>
        <v>-1370220</v>
      </c>
      <c r="E19" s="26">
        <f>E15-E18</f>
        <v>-14635290</v>
      </c>
      <c r="F19" s="26">
        <f>F15-F18</f>
        <v>-10610238.650000006</v>
      </c>
      <c r="G19" s="22"/>
    </row>
    <row r="20" spans="1:7" ht="21" customHeight="1">
      <c r="A20" s="23" t="s">
        <v>323</v>
      </c>
      <c r="B20" s="25"/>
      <c r="C20" s="25"/>
      <c r="D20" s="21"/>
      <c r="E20" s="21"/>
      <c r="F20" s="21"/>
      <c r="G20" s="16"/>
    </row>
    <row r="21" spans="1:7" ht="21" customHeight="1">
      <c r="A21" s="15" t="s">
        <v>324</v>
      </c>
      <c r="B21" s="16"/>
      <c r="C21" s="16"/>
      <c r="D21" s="21">
        <v>1370220</v>
      </c>
      <c r="E21" s="21">
        <v>14635290</v>
      </c>
      <c r="F21" s="21">
        <v>10610239</v>
      </c>
      <c r="G21" s="16"/>
    </row>
    <row r="22" spans="1:7" ht="21" customHeight="1" thickBot="1">
      <c r="A22" s="27"/>
      <c r="B22" s="28"/>
      <c r="C22" s="28"/>
      <c r="D22" s="29"/>
      <c r="E22" s="30"/>
      <c r="F22" s="30"/>
      <c r="G22" s="28"/>
    </row>
    <row r="23" spans="1:7">
      <c r="A23" s="31"/>
      <c r="B23" s="31"/>
      <c r="C23" s="31"/>
      <c r="D23" s="32"/>
      <c r="E23" s="32"/>
      <c r="F23" s="32"/>
      <c r="G23" s="33"/>
    </row>
    <row r="25" spans="1:7" ht="58.8" customHeight="1">
      <c r="A25" s="167" t="s">
        <v>513</v>
      </c>
      <c r="B25" s="167"/>
      <c r="C25" s="167"/>
      <c r="D25" s="167"/>
      <c r="E25" s="167"/>
      <c r="F25" s="167"/>
      <c r="G25" s="167"/>
    </row>
    <row r="26" spans="1:7" ht="51.6" customHeight="1">
      <c r="A26" s="165" t="s">
        <v>514</v>
      </c>
      <c r="B26" s="166"/>
      <c r="C26" s="166"/>
      <c r="D26" s="166"/>
      <c r="E26" s="166"/>
      <c r="F26" s="166"/>
      <c r="G26" s="166"/>
    </row>
    <row r="27" spans="1:7" ht="16.2" customHeight="1">
      <c r="A27" s="168" t="s">
        <v>515</v>
      </c>
      <c r="B27" s="169"/>
      <c r="C27" s="169"/>
      <c r="D27" s="169"/>
      <c r="E27" s="169"/>
      <c r="F27" s="169"/>
      <c r="G27" s="169"/>
    </row>
    <row r="28" spans="1:7" ht="14.4" customHeight="1">
      <c r="A28" s="168" t="s">
        <v>693</v>
      </c>
      <c r="B28" s="170"/>
      <c r="C28" s="170"/>
      <c r="D28" s="170"/>
      <c r="E28" s="170"/>
      <c r="F28" s="170"/>
      <c r="G28" s="170"/>
    </row>
    <row r="29" spans="1:7" ht="15.75" customHeight="1">
      <c r="A29" s="171" t="s">
        <v>516</v>
      </c>
      <c r="B29" s="170"/>
      <c r="C29" s="170"/>
      <c r="D29" s="170"/>
      <c r="E29" s="170"/>
      <c r="F29" s="170"/>
      <c r="G29" s="170"/>
    </row>
    <row r="30" spans="1:7" ht="33" customHeight="1">
      <c r="A30" s="165" t="s">
        <v>517</v>
      </c>
      <c r="B30" s="166"/>
      <c r="C30" s="166"/>
      <c r="D30" s="166"/>
      <c r="E30" s="166"/>
      <c r="F30" s="166"/>
      <c r="G30" s="166"/>
    </row>
    <row r="31" spans="1:7">
      <c r="A31" s="10"/>
    </row>
    <row r="32" spans="1:7" ht="15" customHeight="1">
      <c r="A32" s="170" t="s">
        <v>698</v>
      </c>
      <c r="B32" s="170"/>
      <c r="C32" s="170"/>
      <c r="D32" s="170"/>
      <c r="E32" s="170"/>
      <c r="F32" s="170"/>
      <c r="G32" s="170"/>
    </row>
    <row r="33" spans="1:7">
      <c r="A33" s="10"/>
    </row>
    <row r="35" spans="1:7">
      <c r="A35" s="172" t="s">
        <v>325</v>
      </c>
      <c r="B35" s="173"/>
      <c r="C35" s="173"/>
      <c r="D35" s="173"/>
      <c r="E35" s="173"/>
      <c r="F35" s="173"/>
      <c r="G35" s="173"/>
    </row>
    <row r="36" spans="1:7" ht="16.5" customHeight="1">
      <c r="A36" s="170" t="s">
        <v>326</v>
      </c>
      <c r="B36" s="170"/>
      <c r="C36" s="170"/>
      <c r="D36" s="170"/>
      <c r="E36" s="170"/>
      <c r="F36" s="170"/>
      <c r="G36" s="170"/>
    </row>
    <row r="37" spans="1:7" ht="22.2" customHeight="1">
      <c r="A37" s="170" t="s">
        <v>518</v>
      </c>
      <c r="B37" s="170"/>
      <c r="C37" s="170"/>
      <c r="D37" s="170"/>
      <c r="E37" s="170"/>
      <c r="F37" s="170"/>
      <c r="G37" s="170"/>
    </row>
    <row r="39" spans="1:7">
      <c r="A39" s="10" t="s">
        <v>327</v>
      </c>
    </row>
    <row r="40" spans="1:7">
      <c r="G40" s="8" t="s">
        <v>272</v>
      </c>
    </row>
    <row r="41" spans="1:7" ht="12">
      <c r="A41" s="34" t="s">
        <v>328</v>
      </c>
      <c r="D41" s="8" t="s">
        <v>519</v>
      </c>
      <c r="G41" s="156" t="s">
        <v>522</v>
      </c>
    </row>
    <row r="42" spans="1:7">
      <c r="A42" s="34"/>
      <c r="D42" s="8" t="s">
        <v>521</v>
      </c>
      <c r="E42" s="8" t="s">
        <v>329</v>
      </c>
      <c r="G42" s="8" t="s">
        <v>526</v>
      </c>
    </row>
    <row r="43" spans="1:7">
      <c r="A43" s="34"/>
      <c r="D43" s="8" t="s">
        <v>521</v>
      </c>
      <c r="E43" s="8" t="s">
        <v>330</v>
      </c>
      <c r="G43" s="8" t="s">
        <v>695</v>
      </c>
    </row>
    <row r="44" spans="1:7">
      <c r="A44" s="8" t="s">
        <v>331</v>
      </c>
    </row>
    <row r="45" spans="1:7">
      <c r="A45" s="8" t="s">
        <v>332</v>
      </c>
    </row>
    <row r="46" spans="1:7">
      <c r="G46" s="8" t="s">
        <v>272</v>
      </c>
    </row>
    <row r="47" spans="1:7">
      <c r="A47" s="8" t="s">
        <v>333</v>
      </c>
      <c r="D47" s="8" t="s">
        <v>520</v>
      </c>
      <c r="G47" s="8" t="s">
        <v>523</v>
      </c>
    </row>
    <row r="48" spans="1:7">
      <c r="D48" s="8" t="s">
        <v>521</v>
      </c>
      <c r="E48" s="8" t="s">
        <v>334</v>
      </c>
      <c r="G48" s="8" t="s">
        <v>524</v>
      </c>
    </row>
    <row r="49" spans="1:7">
      <c r="D49" s="8" t="s">
        <v>521</v>
      </c>
      <c r="E49" s="8" t="s">
        <v>335</v>
      </c>
      <c r="G49" s="8" t="s">
        <v>525</v>
      </c>
    </row>
    <row r="51" spans="1:7">
      <c r="A51" s="172" t="s">
        <v>336</v>
      </c>
      <c r="B51" s="173"/>
      <c r="C51" s="173"/>
      <c r="D51" s="173"/>
      <c r="E51" s="173"/>
      <c r="F51" s="173"/>
      <c r="G51" s="173"/>
    </row>
    <row r="52" spans="1:7" ht="10.8" thickBot="1"/>
    <row r="53" spans="1:7" ht="21" customHeight="1" thickBot="1">
      <c r="A53" s="35"/>
      <c r="B53" s="174" t="s">
        <v>337</v>
      </c>
      <c r="C53" s="175"/>
      <c r="D53" s="36" t="s">
        <v>338</v>
      </c>
      <c r="E53" s="37" t="s">
        <v>339</v>
      </c>
      <c r="F53" s="36" t="s">
        <v>340</v>
      </c>
      <c r="G53" s="37" t="s">
        <v>341</v>
      </c>
    </row>
    <row r="54" spans="1:7" ht="10.8" thickBot="1">
      <c r="A54" s="38" t="s">
        <v>342</v>
      </c>
      <c r="B54" s="174">
        <v>70870.64</v>
      </c>
      <c r="C54" s="175"/>
      <c r="D54" s="36">
        <v>50000</v>
      </c>
      <c r="E54" s="39"/>
      <c r="F54" s="36">
        <v>0</v>
      </c>
      <c r="G54" s="39">
        <v>120870.64</v>
      </c>
    </row>
    <row r="55" spans="1:7" ht="10.8" thickBot="1">
      <c r="A55" s="40" t="s">
        <v>343</v>
      </c>
      <c r="B55" s="176">
        <v>4396.0200000000004</v>
      </c>
      <c r="C55" s="177"/>
      <c r="D55" s="41">
        <v>0</v>
      </c>
      <c r="E55" s="42"/>
      <c r="F55" s="41">
        <v>0</v>
      </c>
      <c r="G55" s="39">
        <v>4396.0200000000004</v>
      </c>
    </row>
    <row r="56" spans="1:7" ht="10.8" thickBot="1">
      <c r="A56" s="43" t="s">
        <v>50</v>
      </c>
      <c r="B56" s="174">
        <f>SUM(B54:C55)</f>
        <v>75266.66</v>
      </c>
      <c r="C56" s="175"/>
      <c r="D56" s="36">
        <f>SUM(D54:D55)</f>
        <v>50000</v>
      </c>
      <c r="E56" s="39">
        <f>SUM(E54:E55)</f>
        <v>0</v>
      </c>
      <c r="F56" s="36">
        <f>SUM(F54:F55)</f>
        <v>0</v>
      </c>
      <c r="G56" s="39">
        <f>SUM(G54:G55)</f>
        <v>125266.66</v>
      </c>
    </row>
    <row r="57" spans="1:7" ht="30.6" customHeight="1">
      <c r="A57" s="178" t="s">
        <v>344</v>
      </c>
      <c r="B57" s="178"/>
      <c r="C57" s="178"/>
      <c r="D57" s="178"/>
      <c r="E57" s="178"/>
      <c r="F57" s="178"/>
      <c r="G57" s="178"/>
    </row>
    <row r="58" spans="1:7" ht="19.2" customHeight="1">
      <c r="A58" s="44"/>
      <c r="B58" s="44"/>
      <c r="C58" s="44"/>
      <c r="D58" s="44"/>
      <c r="E58" s="44"/>
      <c r="F58" s="44"/>
      <c r="G58" s="44"/>
    </row>
    <row r="59" spans="1:7" ht="15" customHeight="1">
      <c r="A59" s="172" t="s">
        <v>345</v>
      </c>
      <c r="B59" s="173"/>
      <c r="C59" s="173"/>
      <c r="D59" s="173"/>
      <c r="E59" s="173"/>
      <c r="F59" s="173"/>
      <c r="G59" s="173"/>
    </row>
    <row r="61" spans="1:7" ht="10.8" thickBot="1">
      <c r="A61" s="172" t="s">
        <v>346</v>
      </c>
      <c r="B61" s="173"/>
      <c r="C61" s="173"/>
      <c r="D61" s="173"/>
      <c r="E61" s="173"/>
      <c r="F61" s="173"/>
      <c r="G61" s="173"/>
    </row>
    <row r="62" spans="1:7" ht="10.8" thickBot="1">
      <c r="A62" s="45"/>
      <c r="B62" s="179" t="s">
        <v>347</v>
      </c>
      <c r="C62" s="180"/>
      <c r="D62" s="181" t="s">
        <v>348</v>
      </c>
      <c r="E62" s="181"/>
      <c r="F62" s="46" t="s">
        <v>349</v>
      </c>
      <c r="G62" s="47" t="s">
        <v>350</v>
      </c>
    </row>
    <row r="63" spans="1:7" ht="10.8" thickBot="1">
      <c r="A63" s="48" t="s">
        <v>351</v>
      </c>
      <c r="B63" s="176">
        <v>21373</v>
      </c>
      <c r="C63" s="177"/>
      <c r="D63" s="176">
        <v>7488</v>
      </c>
      <c r="E63" s="177"/>
      <c r="F63" s="41">
        <v>16380</v>
      </c>
      <c r="G63" s="42">
        <v>4991</v>
      </c>
    </row>
    <row r="64" spans="1:7" ht="10.8" thickBot="1">
      <c r="A64" s="49" t="s">
        <v>352</v>
      </c>
      <c r="B64" s="176">
        <v>5051</v>
      </c>
      <c r="C64" s="177"/>
      <c r="D64" s="176">
        <v>4629</v>
      </c>
      <c r="E64" s="177"/>
      <c r="F64" s="41">
        <v>4176</v>
      </c>
      <c r="G64" s="42">
        <v>1364</v>
      </c>
    </row>
    <row r="66" spans="1:7" ht="29.25" customHeight="1">
      <c r="A66" s="170" t="s">
        <v>353</v>
      </c>
      <c r="B66" s="170"/>
      <c r="C66" s="170"/>
      <c r="D66" s="170"/>
      <c r="E66" s="170"/>
      <c r="F66" s="170"/>
      <c r="G66" s="170"/>
    </row>
    <row r="67" spans="1:7" ht="15" customHeight="1"/>
    <row r="68" spans="1:7" ht="10.8" thickBot="1">
      <c r="A68" s="172" t="s">
        <v>354</v>
      </c>
      <c r="B68" s="173"/>
      <c r="C68" s="173"/>
      <c r="D68" s="173"/>
      <c r="E68" s="173"/>
      <c r="F68" s="173"/>
      <c r="G68" s="173"/>
    </row>
    <row r="69" spans="1:7" ht="18.600000000000001" customHeight="1" thickBot="1">
      <c r="A69" s="35"/>
      <c r="B69" s="181" t="s">
        <v>355</v>
      </c>
      <c r="C69" s="181"/>
      <c r="D69" s="179" t="s">
        <v>356</v>
      </c>
      <c r="E69" s="180"/>
      <c r="F69" s="158" t="s">
        <v>694</v>
      </c>
      <c r="G69" s="50" t="s">
        <v>357</v>
      </c>
    </row>
    <row r="70" spans="1:7" ht="10.8" thickBot="1">
      <c r="A70" s="40" t="s">
        <v>351</v>
      </c>
      <c r="B70" s="176">
        <v>4525</v>
      </c>
      <c r="C70" s="177"/>
      <c r="D70" s="176">
        <v>6676</v>
      </c>
      <c r="E70" s="177"/>
      <c r="F70" s="41">
        <v>396</v>
      </c>
      <c r="G70" s="42">
        <v>881</v>
      </c>
    </row>
    <row r="71" spans="1:7" ht="10.8" thickBot="1">
      <c r="A71" s="43" t="s">
        <v>352</v>
      </c>
      <c r="B71" s="176">
        <v>1574</v>
      </c>
      <c r="C71" s="177"/>
      <c r="D71" s="176">
        <v>7413</v>
      </c>
      <c r="E71" s="177"/>
      <c r="F71" s="41">
        <v>1542</v>
      </c>
      <c r="G71" s="42">
        <v>890</v>
      </c>
    </row>
    <row r="73" spans="1:7">
      <c r="A73" s="10" t="s">
        <v>358</v>
      </c>
    </row>
    <row r="74" spans="1:7">
      <c r="A74" s="8" t="s">
        <v>359</v>
      </c>
    </row>
    <row r="75" spans="1:7">
      <c r="A75" s="8" t="s">
        <v>360</v>
      </c>
    </row>
    <row r="76" spans="1:7">
      <c r="A76" s="8" t="s">
        <v>686</v>
      </c>
    </row>
    <row r="77" spans="1:7">
      <c r="A77" s="8" t="s">
        <v>685</v>
      </c>
    </row>
    <row r="79" spans="1:7">
      <c r="A79" s="172" t="s">
        <v>689</v>
      </c>
      <c r="B79" s="172"/>
      <c r="C79" s="172"/>
      <c r="D79" s="172"/>
      <c r="E79" s="172"/>
      <c r="F79" s="172"/>
      <c r="G79" s="172"/>
    </row>
    <row r="80" spans="1:7">
      <c r="A80" s="170" t="s">
        <v>391</v>
      </c>
      <c r="B80" s="170"/>
      <c r="C80" s="170"/>
      <c r="D80" s="170"/>
      <c r="E80" s="170"/>
      <c r="F80" s="170"/>
      <c r="G80" s="170"/>
    </row>
    <row r="81" spans="1:7" s="57" customFormat="1">
      <c r="A81" s="57" t="s">
        <v>687</v>
      </c>
    </row>
    <row r="82" spans="1:7" ht="14.4" customHeight="1">
      <c r="A82" s="8" t="s">
        <v>688</v>
      </c>
    </row>
    <row r="83" spans="1:7">
      <c r="A83" s="8" t="s">
        <v>393</v>
      </c>
    </row>
    <row r="84" spans="1:7">
      <c r="A84" s="8" t="s">
        <v>394</v>
      </c>
    </row>
    <row r="85" spans="1:7">
      <c r="A85" s="8" t="s">
        <v>691</v>
      </c>
    </row>
    <row r="87" spans="1:7">
      <c r="A87" s="173" t="s">
        <v>690</v>
      </c>
      <c r="B87" s="173"/>
      <c r="C87" s="173"/>
      <c r="D87" s="173"/>
      <c r="E87" s="173"/>
      <c r="F87" s="173"/>
      <c r="G87" s="173"/>
    </row>
    <row r="88" spans="1:7">
      <c r="A88" s="173" t="s">
        <v>395</v>
      </c>
      <c r="B88" s="173"/>
      <c r="C88" s="173"/>
      <c r="D88" s="173"/>
      <c r="E88" s="173"/>
      <c r="F88" s="173"/>
      <c r="G88" s="173"/>
    </row>
  </sheetData>
  <mergeCells count="36">
    <mergeCell ref="B71:C71"/>
    <mergeCell ref="D71:E71"/>
    <mergeCell ref="A88:G88"/>
    <mergeCell ref="A79:G79"/>
    <mergeCell ref="A80:G80"/>
    <mergeCell ref="A87:G87"/>
    <mergeCell ref="A66:G66"/>
    <mergeCell ref="A68:G68"/>
    <mergeCell ref="B69:C69"/>
    <mergeCell ref="D69:E69"/>
    <mergeCell ref="B70:C70"/>
    <mergeCell ref="D70:E70"/>
    <mergeCell ref="B62:C62"/>
    <mergeCell ref="D62:E62"/>
    <mergeCell ref="B63:C63"/>
    <mergeCell ref="D63:E63"/>
    <mergeCell ref="B64:C64"/>
    <mergeCell ref="D64:E64"/>
    <mergeCell ref="A61:G61"/>
    <mergeCell ref="A32:G32"/>
    <mergeCell ref="A35:G35"/>
    <mergeCell ref="A36:G36"/>
    <mergeCell ref="A37:G37"/>
    <mergeCell ref="A51:G51"/>
    <mergeCell ref="B53:C53"/>
    <mergeCell ref="B54:C54"/>
    <mergeCell ref="B55:C55"/>
    <mergeCell ref="B56:C56"/>
    <mergeCell ref="A57:G57"/>
    <mergeCell ref="A59:G59"/>
    <mergeCell ref="A30:G30"/>
    <mergeCell ref="A25:G25"/>
    <mergeCell ref="A26:G26"/>
    <mergeCell ref="A27:G27"/>
    <mergeCell ref="A28:G28"/>
    <mergeCell ref="A29:G2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C35" sqref="C35"/>
    </sheetView>
  </sheetViews>
  <sheetFormatPr defaultRowHeight="13.2"/>
  <cols>
    <col min="1" max="2" width="4.77734375" style="58" customWidth="1"/>
    <col min="3" max="3" width="41.33203125" style="58" customWidth="1"/>
    <col min="4" max="4" width="10" style="58" customWidth="1"/>
    <col min="5" max="5" width="9.6640625" style="58" customWidth="1"/>
    <col min="6" max="6" width="10.77734375" style="58" customWidth="1"/>
    <col min="7" max="7" width="7.6640625" style="58" customWidth="1"/>
    <col min="8" max="8" width="0.88671875" style="58" customWidth="1"/>
    <col min="9" max="9" width="10.109375" style="58" customWidth="1"/>
    <col min="10" max="10" width="11.33203125" style="58" customWidth="1"/>
    <col min="11" max="11" width="12.6640625" style="58" customWidth="1"/>
    <col min="12" max="12" width="7.44140625" style="58" customWidth="1"/>
    <col min="13" max="13" width="13" style="58" customWidth="1"/>
    <col min="14" max="14" width="13.5546875" style="58" customWidth="1"/>
    <col min="15" max="16384" width="8.88671875" style="58"/>
  </cols>
  <sheetData>
    <row r="1" spans="1:16" ht="17.25" customHeight="1">
      <c r="B1" s="59"/>
      <c r="C1" s="182" t="s">
        <v>396</v>
      </c>
      <c r="D1" s="182"/>
      <c r="E1" s="182"/>
      <c r="F1" s="182"/>
      <c r="G1" s="182"/>
      <c r="H1" s="182"/>
      <c r="I1" s="182"/>
      <c r="J1" s="182"/>
      <c r="K1" s="182"/>
      <c r="L1" s="183"/>
      <c r="M1" s="60"/>
    </row>
    <row r="2" spans="1:16" ht="6.75" customHeight="1">
      <c r="C2" s="61"/>
      <c r="D2" s="61"/>
      <c r="E2" s="61"/>
      <c r="F2" s="61"/>
      <c r="G2" s="61"/>
      <c r="H2" s="61"/>
      <c r="I2" s="61"/>
      <c r="J2" s="61"/>
      <c r="K2" s="61"/>
      <c r="L2" s="61"/>
      <c r="M2" s="60"/>
    </row>
    <row r="3" spans="1:16" ht="16.2" thickBot="1">
      <c r="C3" s="60"/>
      <c r="D3" s="62"/>
      <c r="E3" s="62"/>
      <c r="F3" s="62"/>
      <c r="G3" s="62"/>
      <c r="H3" s="62"/>
      <c r="I3" s="62"/>
      <c r="J3" s="62"/>
      <c r="K3" s="62"/>
      <c r="L3" s="63" t="s">
        <v>397</v>
      </c>
      <c r="M3" s="60"/>
    </row>
    <row r="4" spans="1:16" ht="33" customHeight="1" thickBot="1">
      <c r="A4" s="64" t="s">
        <v>398</v>
      </c>
      <c r="B4" s="65" t="s">
        <v>260</v>
      </c>
      <c r="C4" s="66" t="s">
        <v>399</v>
      </c>
      <c r="D4" s="67" t="s">
        <v>400</v>
      </c>
      <c r="E4" s="67" t="s">
        <v>401</v>
      </c>
      <c r="F4" s="67" t="s">
        <v>402</v>
      </c>
      <c r="G4" s="68" t="s">
        <v>403</v>
      </c>
      <c r="H4" s="67"/>
      <c r="I4" s="69" t="s">
        <v>404</v>
      </c>
      <c r="J4" s="70" t="s">
        <v>405</v>
      </c>
      <c r="K4" s="70" t="s">
        <v>402</v>
      </c>
      <c r="L4" s="71" t="s">
        <v>403</v>
      </c>
      <c r="M4" s="60"/>
    </row>
    <row r="5" spans="1:16" ht="15.6">
      <c r="A5" s="72"/>
      <c r="B5" s="73"/>
      <c r="C5" s="74" t="s">
        <v>406</v>
      </c>
      <c r="D5" s="75">
        <f>SUM(D6:D12)</f>
        <v>23460</v>
      </c>
      <c r="E5" s="75">
        <f>SUM(E6:E12)</f>
        <v>22974.03</v>
      </c>
      <c r="F5" s="75">
        <f>SUM(F6:F12)</f>
        <v>23305.52</v>
      </c>
      <c r="G5" s="75">
        <f>F5/E5*100</f>
        <v>101.44289008066936</v>
      </c>
      <c r="H5" s="76"/>
      <c r="I5" s="77"/>
      <c r="J5" s="77"/>
      <c r="K5" s="77"/>
      <c r="L5" s="78"/>
      <c r="M5" s="79"/>
      <c r="N5" s="80"/>
      <c r="O5" s="80"/>
      <c r="P5" s="81"/>
    </row>
    <row r="6" spans="1:16" ht="15.6">
      <c r="A6" s="82"/>
      <c r="B6" s="83">
        <v>1111</v>
      </c>
      <c r="C6" s="84" t="s">
        <v>407</v>
      </c>
      <c r="D6" s="85">
        <v>5050</v>
      </c>
      <c r="E6" s="85">
        <v>4962</v>
      </c>
      <c r="F6" s="85">
        <v>4993.68</v>
      </c>
      <c r="G6" s="86">
        <f t="shared" ref="G6:G69" si="0">F6/E6*100</f>
        <v>100.6384522370012</v>
      </c>
      <c r="H6" s="87"/>
      <c r="I6" s="84"/>
      <c r="J6" s="84"/>
      <c r="K6" s="84"/>
      <c r="L6" s="88"/>
      <c r="M6" s="89"/>
      <c r="N6" s="81"/>
      <c r="O6" s="81"/>
      <c r="P6" s="81"/>
    </row>
    <row r="7" spans="1:16" ht="15.6">
      <c r="A7" s="82"/>
      <c r="B7" s="83">
        <v>1112</v>
      </c>
      <c r="C7" s="84" t="s">
        <v>408</v>
      </c>
      <c r="D7" s="86">
        <v>280</v>
      </c>
      <c r="E7" s="86">
        <v>280</v>
      </c>
      <c r="F7" s="86">
        <v>130.02000000000001</v>
      </c>
      <c r="G7" s="86">
        <f t="shared" si="0"/>
        <v>46.43571428571429</v>
      </c>
      <c r="H7" s="87"/>
      <c r="I7" s="84"/>
      <c r="J7" s="84"/>
      <c r="K7" s="84"/>
      <c r="L7" s="88"/>
      <c r="M7" s="89"/>
      <c r="N7" s="81"/>
      <c r="O7" s="81"/>
      <c r="P7" s="81"/>
    </row>
    <row r="8" spans="1:16" ht="15.6">
      <c r="A8" s="82"/>
      <c r="B8" s="83">
        <v>1113</v>
      </c>
      <c r="C8" s="84" t="s">
        <v>409</v>
      </c>
      <c r="D8" s="86">
        <v>540</v>
      </c>
      <c r="E8" s="86">
        <v>540</v>
      </c>
      <c r="F8" s="86">
        <v>565.30999999999995</v>
      </c>
      <c r="G8" s="86">
        <f t="shared" si="0"/>
        <v>104.68703703703703</v>
      </c>
      <c r="H8" s="87"/>
      <c r="I8" s="84"/>
      <c r="J8" s="84"/>
      <c r="K8" s="84"/>
      <c r="L8" s="88"/>
      <c r="M8" s="89"/>
      <c r="N8" s="81"/>
      <c r="O8" s="81"/>
      <c r="P8" s="81"/>
    </row>
    <row r="9" spans="1:16" ht="15.6">
      <c r="A9" s="82"/>
      <c r="B9" s="83">
        <v>1121</v>
      </c>
      <c r="C9" s="84" t="s">
        <v>410</v>
      </c>
      <c r="D9" s="86">
        <v>5250</v>
      </c>
      <c r="E9" s="86">
        <v>4950</v>
      </c>
      <c r="F9" s="86">
        <v>4958.43</v>
      </c>
      <c r="G9" s="86">
        <f t="shared" si="0"/>
        <v>100.17030303030303</v>
      </c>
      <c r="H9" s="87"/>
      <c r="I9" s="84"/>
      <c r="J9" s="84"/>
      <c r="K9" s="84"/>
      <c r="L9" s="88"/>
      <c r="M9" s="89"/>
      <c r="N9" s="81"/>
      <c r="O9" s="81"/>
      <c r="P9" s="81"/>
    </row>
    <row r="10" spans="1:16" ht="15.6">
      <c r="A10" s="82"/>
      <c r="B10" s="83">
        <v>1122</v>
      </c>
      <c r="C10" s="84" t="s">
        <v>411</v>
      </c>
      <c r="D10" s="86">
        <v>1000</v>
      </c>
      <c r="E10" s="86">
        <v>1052.03</v>
      </c>
      <c r="F10" s="86">
        <v>1052.03</v>
      </c>
      <c r="G10" s="90">
        <f t="shared" si="0"/>
        <v>100</v>
      </c>
      <c r="H10" s="87"/>
      <c r="I10" s="84"/>
      <c r="J10" s="84"/>
      <c r="K10" s="84"/>
      <c r="L10" s="88"/>
      <c r="M10" s="89"/>
      <c r="N10" s="81"/>
      <c r="O10" s="81"/>
      <c r="P10" s="81"/>
    </row>
    <row r="11" spans="1:16" ht="15.6">
      <c r="A11" s="82"/>
      <c r="B11" s="83">
        <v>1211</v>
      </c>
      <c r="C11" s="84" t="s">
        <v>412</v>
      </c>
      <c r="D11" s="86">
        <v>10000</v>
      </c>
      <c r="E11" s="86">
        <v>9850</v>
      </c>
      <c r="F11" s="86">
        <v>10138.39</v>
      </c>
      <c r="G11" s="86">
        <f t="shared" si="0"/>
        <v>102.92781725888325</v>
      </c>
      <c r="H11" s="87"/>
      <c r="I11" s="84"/>
      <c r="J11" s="84"/>
      <c r="K11" s="84"/>
      <c r="L11" s="88"/>
      <c r="M11" s="89"/>
      <c r="N11" s="81"/>
      <c r="O11" s="81"/>
      <c r="P11" s="81"/>
    </row>
    <row r="12" spans="1:16" ht="15.6">
      <c r="A12" s="82"/>
      <c r="B12" s="83">
        <v>1511</v>
      </c>
      <c r="C12" s="84" t="s">
        <v>413</v>
      </c>
      <c r="D12" s="86">
        <v>1340</v>
      </c>
      <c r="E12" s="86">
        <v>1340</v>
      </c>
      <c r="F12" s="86">
        <v>1467.66</v>
      </c>
      <c r="G12" s="86">
        <f t="shared" si="0"/>
        <v>109.5268656716418</v>
      </c>
      <c r="H12" s="87"/>
      <c r="I12" s="84"/>
      <c r="J12" s="84"/>
      <c r="K12" s="84"/>
      <c r="L12" s="88"/>
      <c r="M12" s="79"/>
      <c r="N12" s="81"/>
      <c r="O12" s="81"/>
      <c r="P12" s="81"/>
    </row>
    <row r="13" spans="1:16" ht="15.6">
      <c r="A13" s="82"/>
      <c r="B13" s="83"/>
      <c r="C13" s="91" t="s">
        <v>414</v>
      </c>
      <c r="D13" s="92">
        <f>SUM(D14:D23)</f>
        <v>2448.5</v>
      </c>
      <c r="E13" s="92">
        <f>SUM(E14:E23)</f>
        <v>2459.5</v>
      </c>
      <c r="F13" s="92">
        <f>SUM(F14:F23)</f>
        <v>2522.9899999999998</v>
      </c>
      <c r="G13" s="92">
        <f t="shared" si="0"/>
        <v>102.58141898759909</v>
      </c>
      <c r="H13" s="87"/>
      <c r="I13" s="84"/>
      <c r="J13" s="84"/>
      <c r="K13" s="84"/>
      <c r="L13" s="88"/>
      <c r="M13" s="79"/>
      <c r="N13" s="81"/>
      <c r="O13" s="81"/>
      <c r="P13" s="81"/>
    </row>
    <row r="14" spans="1:16" ht="15.6">
      <c r="A14" s="82"/>
      <c r="B14" s="83">
        <v>1334</v>
      </c>
      <c r="C14" s="84" t="s">
        <v>415</v>
      </c>
      <c r="D14" s="86">
        <v>5</v>
      </c>
      <c r="E14" s="86">
        <v>5</v>
      </c>
      <c r="F14" s="86">
        <v>3.42</v>
      </c>
      <c r="G14" s="86">
        <f t="shared" si="0"/>
        <v>68.399999999999991</v>
      </c>
      <c r="H14" s="87"/>
      <c r="I14" s="84"/>
      <c r="J14" s="84"/>
      <c r="K14" s="84"/>
      <c r="L14" s="88"/>
      <c r="M14" s="89"/>
      <c r="N14" s="81"/>
      <c r="O14" s="81"/>
      <c r="P14" s="81"/>
    </row>
    <row r="15" spans="1:16" ht="15.6">
      <c r="A15" s="82"/>
      <c r="B15" s="83">
        <v>1335</v>
      </c>
      <c r="C15" s="84" t="s">
        <v>416</v>
      </c>
      <c r="D15" s="86"/>
      <c r="E15" s="86">
        <v>1</v>
      </c>
      <c r="F15" s="86">
        <v>0.39</v>
      </c>
      <c r="G15" s="86">
        <f t="shared" si="0"/>
        <v>39</v>
      </c>
      <c r="H15" s="87"/>
      <c r="I15" s="84"/>
      <c r="J15" s="84"/>
      <c r="K15" s="84"/>
      <c r="L15" s="88"/>
      <c r="M15" s="89"/>
      <c r="N15" s="81"/>
      <c r="O15" s="81"/>
      <c r="P15" s="81"/>
    </row>
    <row r="16" spans="1:16" ht="15.6">
      <c r="A16" s="82"/>
      <c r="B16" s="83">
        <v>1340</v>
      </c>
      <c r="C16" s="84" t="s">
        <v>417</v>
      </c>
      <c r="D16" s="86">
        <v>1200</v>
      </c>
      <c r="E16" s="86">
        <v>1200</v>
      </c>
      <c r="F16" s="86">
        <v>1214.68</v>
      </c>
      <c r="G16" s="86">
        <f t="shared" si="0"/>
        <v>101.22333333333333</v>
      </c>
      <c r="H16" s="87"/>
      <c r="I16" s="84"/>
      <c r="J16" s="84"/>
      <c r="K16" s="84"/>
      <c r="L16" s="88"/>
      <c r="M16" s="89"/>
      <c r="N16" s="81"/>
      <c r="O16" s="81"/>
      <c r="P16" s="81"/>
    </row>
    <row r="17" spans="1:16" ht="15.6">
      <c r="A17" s="82"/>
      <c r="B17" s="83">
        <v>1341</v>
      </c>
      <c r="C17" s="84" t="s">
        <v>418</v>
      </c>
      <c r="D17" s="86">
        <v>101.5</v>
      </c>
      <c r="E17" s="86">
        <v>101.5</v>
      </c>
      <c r="F17" s="86">
        <v>111.42</v>
      </c>
      <c r="G17" s="86">
        <f t="shared" si="0"/>
        <v>109.77339901477832</v>
      </c>
      <c r="H17" s="87"/>
      <c r="I17" s="84"/>
      <c r="J17" s="84"/>
      <c r="K17" s="84"/>
      <c r="L17" s="88"/>
      <c r="M17" s="89"/>
      <c r="N17" s="81"/>
      <c r="O17" s="81"/>
      <c r="P17" s="81"/>
    </row>
    <row r="18" spans="1:16" ht="15.6">
      <c r="A18" s="82"/>
      <c r="B18" s="83">
        <v>1342</v>
      </c>
      <c r="C18" s="84" t="s">
        <v>419</v>
      </c>
      <c r="D18" s="86">
        <v>70</v>
      </c>
      <c r="E18" s="86">
        <v>70</v>
      </c>
      <c r="F18" s="86">
        <v>55.72</v>
      </c>
      <c r="G18" s="86">
        <f t="shared" si="0"/>
        <v>79.599999999999994</v>
      </c>
      <c r="H18" s="87"/>
      <c r="I18" s="84"/>
      <c r="J18" s="84"/>
      <c r="K18" s="84"/>
      <c r="L18" s="88"/>
      <c r="M18" s="89"/>
      <c r="N18" s="81"/>
      <c r="O18" s="81"/>
      <c r="P18" s="81"/>
    </row>
    <row r="19" spans="1:16" ht="15.6">
      <c r="A19" s="82"/>
      <c r="B19" s="83">
        <v>1343</v>
      </c>
      <c r="C19" s="84" t="s">
        <v>420</v>
      </c>
      <c r="D19" s="86">
        <v>135</v>
      </c>
      <c r="E19" s="86">
        <v>135</v>
      </c>
      <c r="F19" s="86">
        <v>134.03</v>
      </c>
      <c r="G19" s="86">
        <f t="shared" si="0"/>
        <v>99.281481481481478</v>
      </c>
      <c r="H19" s="87"/>
      <c r="I19" s="84"/>
      <c r="J19" s="84"/>
      <c r="K19" s="84"/>
      <c r="L19" s="88"/>
      <c r="M19" s="89"/>
      <c r="N19" s="81"/>
      <c r="O19" s="81"/>
      <c r="P19" s="81"/>
    </row>
    <row r="20" spans="1:16" ht="15.6">
      <c r="A20" s="82"/>
      <c r="B20" s="83">
        <v>1345</v>
      </c>
      <c r="C20" s="84" t="s">
        <v>421</v>
      </c>
      <c r="D20" s="86">
        <v>25</v>
      </c>
      <c r="E20" s="86">
        <v>25</v>
      </c>
      <c r="F20" s="86">
        <v>24.89</v>
      </c>
      <c r="G20" s="86">
        <f t="shared" si="0"/>
        <v>99.56</v>
      </c>
      <c r="H20" s="87"/>
      <c r="I20" s="84"/>
      <c r="J20" s="84"/>
      <c r="K20" s="84"/>
      <c r="L20" s="88"/>
      <c r="M20" s="89"/>
      <c r="N20" s="81"/>
      <c r="O20" s="81"/>
      <c r="P20" s="81"/>
    </row>
    <row r="21" spans="1:16" ht="15.6">
      <c r="A21" s="82"/>
      <c r="B21" s="83">
        <v>1351</v>
      </c>
      <c r="C21" s="84" t="s">
        <v>422</v>
      </c>
      <c r="D21" s="86">
        <v>80</v>
      </c>
      <c r="E21" s="86">
        <v>80</v>
      </c>
      <c r="F21" s="86">
        <v>88.37</v>
      </c>
      <c r="G21" s="86">
        <f t="shared" si="0"/>
        <v>110.46249999999999</v>
      </c>
      <c r="H21" s="87"/>
      <c r="I21" s="84"/>
      <c r="J21" s="84"/>
      <c r="K21" s="84"/>
      <c r="L21" s="88"/>
      <c r="M21" s="89"/>
      <c r="N21" s="81"/>
      <c r="O21" s="81"/>
      <c r="P21" s="81"/>
    </row>
    <row r="22" spans="1:16" ht="15.6">
      <c r="A22" s="82"/>
      <c r="B22" s="83">
        <v>1355</v>
      </c>
      <c r="C22" s="84" t="s">
        <v>423</v>
      </c>
      <c r="D22" s="86">
        <v>450</v>
      </c>
      <c r="E22" s="86">
        <v>450</v>
      </c>
      <c r="F22" s="86">
        <v>438.7</v>
      </c>
      <c r="G22" s="86">
        <f t="shared" si="0"/>
        <v>97.488888888888894</v>
      </c>
      <c r="H22" s="87"/>
      <c r="I22" s="84"/>
      <c r="J22" s="84"/>
      <c r="K22" s="84"/>
      <c r="L22" s="88"/>
      <c r="M22" s="89"/>
      <c r="N22" s="81"/>
      <c r="O22" s="81"/>
      <c r="P22" s="81"/>
    </row>
    <row r="23" spans="1:16" ht="15.6">
      <c r="A23" s="82"/>
      <c r="B23" s="83">
        <v>1361</v>
      </c>
      <c r="C23" s="84" t="s">
        <v>33</v>
      </c>
      <c r="D23" s="86">
        <v>382</v>
      </c>
      <c r="E23" s="86">
        <v>392</v>
      </c>
      <c r="F23" s="86">
        <v>451.37</v>
      </c>
      <c r="G23" s="86">
        <f t="shared" si="0"/>
        <v>115.1454081632653</v>
      </c>
      <c r="H23" s="87"/>
      <c r="I23" s="84"/>
      <c r="J23" s="84"/>
      <c r="K23" s="84"/>
      <c r="L23" s="88"/>
      <c r="M23" s="89"/>
      <c r="N23" s="81"/>
      <c r="O23" s="81"/>
      <c r="P23" s="81"/>
    </row>
    <row r="24" spans="1:16" ht="15.6">
      <c r="A24" s="82"/>
      <c r="B24" s="83"/>
      <c r="C24" s="91" t="s">
        <v>424</v>
      </c>
      <c r="D24" s="92">
        <f>SUM(D25:D26)</f>
        <v>61.039999999999992</v>
      </c>
      <c r="E24" s="92">
        <f t="shared" ref="E24:F24" si="1">SUM(E25:E26)</f>
        <v>61.039999999999992</v>
      </c>
      <c r="F24" s="92">
        <f t="shared" si="1"/>
        <v>111.66</v>
      </c>
      <c r="G24" s="92">
        <f t="shared" si="0"/>
        <v>182.92922673656619</v>
      </c>
      <c r="H24" s="87"/>
      <c r="I24" s="84"/>
      <c r="J24" s="84"/>
      <c r="K24" s="84"/>
      <c r="L24" s="88"/>
      <c r="M24" s="79"/>
      <c r="N24" s="81"/>
      <c r="O24" s="81"/>
      <c r="P24" s="81"/>
    </row>
    <row r="25" spans="1:16" ht="15.6">
      <c r="A25" s="82"/>
      <c r="B25" s="93" t="s">
        <v>425</v>
      </c>
      <c r="C25" s="94" t="s">
        <v>426</v>
      </c>
      <c r="D25" s="85">
        <v>44.16</v>
      </c>
      <c r="E25" s="85">
        <v>44.16</v>
      </c>
      <c r="F25" s="85">
        <v>44.16</v>
      </c>
      <c r="G25" s="86">
        <f t="shared" si="0"/>
        <v>100</v>
      </c>
      <c r="H25" s="87"/>
      <c r="I25" s="84"/>
      <c r="J25" s="84"/>
      <c r="K25" s="84"/>
      <c r="L25" s="88"/>
      <c r="M25" s="89"/>
      <c r="N25" s="81"/>
      <c r="O25" s="81"/>
      <c r="P25" s="81"/>
    </row>
    <row r="26" spans="1:16" ht="15.6">
      <c r="A26" s="82"/>
      <c r="B26" s="95" t="s">
        <v>427</v>
      </c>
      <c r="C26" s="94" t="s">
        <v>428</v>
      </c>
      <c r="D26" s="85">
        <v>16.88</v>
      </c>
      <c r="E26" s="85">
        <v>16.88</v>
      </c>
      <c r="F26" s="85">
        <v>67.5</v>
      </c>
      <c r="G26" s="86">
        <f t="shared" si="0"/>
        <v>399.88151658767777</v>
      </c>
      <c r="H26" s="87"/>
      <c r="I26" s="84"/>
      <c r="J26" s="84"/>
      <c r="K26" s="84"/>
      <c r="L26" s="88"/>
      <c r="M26" s="89"/>
      <c r="N26" s="81"/>
      <c r="O26" s="81"/>
      <c r="P26" s="81"/>
    </row>
    <row r="27" spans="1:16" ht="15.6">
      <c r="A27" s="82"/>
      <c r="B27" s="83"/>
      <c r="C27" s="91" t="s">
        <v>429</v>
      </c>
      <c r="D27" s="92">
        <f>SUM(D28:D29)</f>
        <v>1613.4</v>
      </c>
      <c r="E27" s="92">
        <f>SUM(E28:E35)</f>
        <v>20564.45</v>
      </c>
      <c r="F27" s="92">
        <f>SUM(F28:F35)</f>
        <v>20565.240000000002</v>
      </c>
      <c r="G27" s="92">
        <f t="shared" si="0"/>
        <v>100.00384158098076</v>
      </c>
      <c r="H27" s="87"/>
      <c r="I27" s="84"/>
      <c r="J27" s="84"/>
      <c r="K27" s="84"/>
      <c r="L27" s="88"/>
      <c r="M27" s="89"/>
      <c r="N27" s="81"/>
      <c r="O27" s="81"/>
      <c r="P27" s="81"/>
    </row>
    <row r="28" spans="1:16" ht="15.6">
      <c r="A28" s="82"/>
      <c r="B28" s="83">
        <v>4112</v>
      </c>
      <c r="C28" s="84" t="s">
        <v>430</v>
      </c>
      <c r="D28" s="85">
        <v>1613.4</v>
      </c>
      <c r="E28" s="85">
        <v>1613.4</v>
      </c>
      <c r="F28" s="85">
        <v>1613.4</v>
      </c>
      <c r="G28" s="86">
        <f t="shared" si="0"/>
        <v>100</v>
      </c>
      <c r="H28" s="87"/>
      <c r="I28" s="84"/>
      <c r="J28" s="84"/>
      <c r="K28" s="84"/>
      <c r="L28" s="88"/>
      <c r="M28" s="89"/>
      <c r="N28" s="81"/>
      <c r="O28" s="81"/>
      <c r="P28" s="81"/>
    </row>
    <row r="29" spans="1:16" ht="15.6">
      <c r="A29" s="82"/>
      <c r="B29" s="83">
        <v>4116</v>
      </c>
      <c r="C29" s="84" t="s">
        <v>431</v>
      </c>
      <c r="D29" s="85"/>
      <c r="E29" s="85">
        <v>1533.28</v>
      </c>
      <c r="F29" s="85">
        <v>1533.28</v>
      </c>
      <c r="G29" s="86">
        <f t="shared" si="0"/>
        <v>100</v>
      </c>
      <c r="H29" s="87"/>
      <c r="I29" s="84"/>
      <c r="J29" s="84"/>
      <c r="K29" s="84"/>
      <c r="L29" s="88"/>
      <c r="M29" s="89"/>
      <c r="N29" s="81"/>
      <c r="O29" s="81"/>
      <c r="P29" s="81"/>
    </row>
    <row r="30" spans="1:16" ht="15.6">
      <c r="A30" s="82"/>
      <c r="B30" s="83">
        <v>4118</v>
      </c>
      <c r="C30" s="84" t="s">
        <v>432</v>
      </c>
      <c r="D30" s="85"/>
      <c r="E30" s="85">
        <v>48.6</v>
      </c>
      <c r="F30" s="85">
        <v>48.58</v>
      </c>
      <c r="G30" s="86">
        <f t="shared" si="0"/>
        <v>99.958847736625515</v>
      </c>
      <c r="H30" s="87"/>
      <c r="I30" s="84"/>
      <c r="J30" s="84"/>
      <c r="K30" s="84"/>
      <c r="L30" s="88"/>
      <c r="M30" s="89"/>
      <c r="N30" s="81"/>
      <c r="O30" s="81"/>
      <c r="P30" s="81"/>
    </row>
    <row r="31" spans="1:16" ht="15.6">
      <c r="A31" s="82"/>
      <c r="B31" s="83">
        <v>4121</v>
      </c>
      <c r="C31" s="84" t="s">
        <v>433</v>
      </c>
      <c r="D31" s="85"/>
      <c r="E31" s="85">
        <v>115.15</v>
      </c>
      <c r="F31" s="85">
        <v>115.15</v>
      </c>
      <c r="G31" s="86">
        <f t="shared" si="0"/>
        <v>100</v>
      </c>
      <c r="H31" s="87"/>
      <c r="I31" s="84"/>
      <c r="J31" s="84"/>
      <c r="K31" s="84"/>
      <c r="L31" s="88"/>
      <c r="M31" s="89"/>
      <c r="N31" s="81"/>
      <c r="O31" s="81"/>
      <c r="P31" s="81"/>
    </row>
    <row r="32" spans="1:16" ht="15.6">
      <c r="A32" s="82"/>
      <c r="B32" s="83">
        <v>4122</v>
      </c>
      <c r="C32" s="84" t="s">
        <v>434</v>
      </c>
      <c r="D32" s="85"/>
      <c r="E32" s="85">
        <v>583.65</v>
      </c>
      <c r="F32" s="96">
        <v>583.65</v>
      </c>
      <c r="G32" s="86">
        <f t="shared" si="0"/>
        <v>100</v>
      </c>
      <c r="H32" s="87"/>
      <c r="I32" s="84"/>
      <c r="J32" s="84"/>
      <c r="K32" s="84"/>
      <c r="L32" s="88"/>
      <c r="M32" s="89"/>
      <c r="N32" s="81"/>
      <c r="O32" s="81"/>
      <c r="P32" s="81"/>
    </row>
    <row r="33" spans="1:16" ht="15.6">
      <c r="A33" s="82"/>
      <c r="B33" s="83">
        <v>4216</v>
      </c>
      <c r="C33" s="84" t="s">
        <v>435</v>
      </c>
      <c r="D33" s="85"/>
      <c r="E33" s="85">
        <v>3985.69</v>
      </c>
      <c r="F33" s="96">
        <v>3986.42</v>
      </c>
      <c r="G33" s="86">
        <f t="shared" si="0"/>
        <v>100.01831552378636</v>
      </c>
      <c r="H33" s="87"/>
      <c r="I33" s="84"/>
      <c r="J33" s="84"/>
      <c r="K33" s="84"/>
      <c r="L33" s="88"/>
      <c r="M33" s="89"/>
      <c r="N33" s="81"/>
      <c r="O33" s="81"/>
      <c r="P33" s="81"/>
    </row>
    <row r="34" spans="1:16" ht="15.6">
      <c r="A34" s="82"/>
      <c r="B34" s="83">
        <v>4218</v>
      </c>
      <c r="C34" s="84" t="s">
        <v>436</v>
      </c>
      <c r="D34" s="85"/>
      <c r="E34" s="85">
        <v>11684.68</v>
      </c>
      <c r="F34" s="96">
        <v>11684.76</v>
      </c>
      <c r="G34" s="86">
        <f t="shared" si="0"/>
        <v>100.00068465717504</v>
      </c>
      <c r="H34" s="87"/>
      <c r="I34" s="84"/>
      <c r="J34" s="84"/>
      <c r="K34" s="84"/>
      <c r="L34" s="88"/>
      <c r="M34" s="89"/>
      <c r="N34" s="81"/>
      <c r="O34" s="81"/>
      <c r="P34" s="81"/>
    </row>
    <row r="35" spans="1:16" ht="15.6">
      <c r="A35" s="82"/>
      <c r="B35" s="83">
        <v>4222</v>
      </c>
      <c r="C35" s="84" t="s">
        <v>437</v>
      </c>
      <c r="D35" s="85"/>
      <c r="E35" s="85">
        <v>1000</v>
      </c>
      <c r="F35" s="96">
        <v>1000</v>
      </c>
      <c r="G35" s="86">
        <f t="shared" si="0"/>
        <v>100</v>
      </c>
      <c r="H35" s="87"/>
      <c r="I35" s="84"/>
      <c r="J35" s="84"/>
      <c r="K35" s="84"/>
      <c r="L35" s="88"/>
      <c r="M35" s="89"/>
      <c r="N35" s="81"/>
      <c r="O35" s="81"/>
      <c r="P35" s="81"/>
    </row>
    <row r="36" spans="1:16" ht="7.5" customHeight="1">
      <c r="A36" s="82"/>
      <c r="B36" s="83"/>
      <c r="C36" s="84"/>
      <c r="D36" s="86"/>
      <c r="E36" s="86"/>
      <c r="F36" s="86"/>
      <c r="G36" s="92"/>
      <c r="H36" s="87"/>
      <c r="I36" s="84"/>
      <c r="J36" s="84"/>
      <c r="K36" s="84"/>
      <c r="L36" s="88"/>
      <c r="M36" s="89"/>
      <c r="N36" s="81"/>
      <c r="O36" s="81"/>
      <c r="P36" s="81"/>
    </row>
    <row r="37" spans="1:16" ht="16.2" thickBot="1">
      <c r="A37" s="97"/>
      <c r="B37" s="98"/>
      <c r="C37" s="99" t="s">
        <v>438</v>
      </c>
      <c r="D37" s="100">
        <f>SUM(D39:D40)</f>
        <v>283.5</v>
      </c>
      <c r="E37" s="100">
        <f>SUM(E39:E40)</f>
        <v>283.5</v>
      </c>
      <c r="F37" s="100">
        <f>SUM(F39:F40)</f>
        <v>271.98</v>
      </c>
      <c r="G37" s="100">
        <f t="shared" si="0"/>
        <v>95.936507936507937</v>
      </c>
      <c r="H37" s="101"/>
      <c r="I37" s="99">
        <f>SUM(I39:I40)</f>
        <v>70.900000000000006</v>
      </c>
      <c r="J37" s="99">
        <f>SUM(J38:J40)</f>
        <v>120.9</v>
      </c>
      <c r="K37" s="99">
        <f>SUM(K38:K40)</f>
        <v>104.30000000000001</v>
      </c>
      <c r="L37" s="102">
        <f>K37/J37*100</f>
        <v>86.269644334160461</v>
      </c>
      <c r="M37" s="89"/>
      <c r="N37" s="81"/>
      <c r="O37" s="81"/>
      <c r="P37" s="81"/>
    </row>
    <row r="38" spans="1:16" ht="15.6">
      <c r="A38" s="72">
        <v>1014</v>
      </c>
      <c r="B38" s="73"/>
      <c r="C38" s="77" t="s">
        <v>439</v>
      </c>
      <c r="D38" s="75"/>
      <c r="E38" s="75"/>
      <c r="F38" s="75"/>
      <c r="G38" s="75"/>
      <c r="H38" s="103"/>
      <c r="I38" s="77"/>
      <c r="J38" s="77">
        <v>50</v>
      </c>
      <c r="K38" s="77">
        <v>34.29</v>
      </c>
      <c r="L38" s="104">
        <f t="shared" ref="L38:L104" si="2">K38/J38*100</f>
        <v>68.58</v>
      </c>
      <c r="M38" s="89"/>
      <c r="N38" s="81"/>
      <c r="O38" s="81"/>
      <c r="P38" s="81"/>
    </row>
    <row r="39" spans="1:16" ht="15.6">
      <c r="A39" s="82">
        <v>1019</v>
      </c>
      <c r="B39" s="83"/>
      <c r="C39" s="84" t="s">
        <v>440</v>
      </c>
      <c r="D39" s="85">
        <v>60.5</v>
      </c>
      <c r="E39" s="85">
        <v>60.5</v>
      </c>
      <c r="F39" s="85">
        <v>48.96</v>
      </c>
      <c r="G39" s="86">
        <f t="shared" si="0"/>
        <v>80.925619834710744</v>
      </c>
      <c r="H39" s="87"/>
      <c r="I39" s="105"/>
      <c r="J39" s="105"/>
      <c r="K39" s="84"/>
      <c r="L39" s="104"/>
      <c r="M39" s="89"/>
      <c r="N39" s="81"/>
      <c r="O39" s="81"/>
      <c r="P39" s="81"/>
    </row>
    <row r="40" spans="1:16" ht="15.6">
      <c r="A40" s="82">
        <v>1032</v>
      </c>
      <c r="B40" s="83"/>
      <c r="C40" s="84" t="s">
        <v>441</v>
      </c>
      <c r="D40" s="86">
        <v>223</v>
      </c>
      <c r="E40" s="86">
        <v>223</v>
      </c>
      <c r="F40" s="86">
        <v>223.02</v>
      </c>
      <c r="G40" s="86">
        <f t="shared" si="0"/>
        <v>100.00896860986548</v>
      </c>
      <c r="H40" s="87"/>
      <c r="I40" s="105">
        <v>70.900000000000006</v>
      </c>
      <c r="J40" s="105">
        <v>70.900000000000006</v>
      </c>
      <c r="K40" s="84">
        <v>70.010000000000005</v>
      </c>
      <c r="L40" s="104">
        <f t="shared" si="2"/>
        <v>98.744710860366709</v>
      </c>
      <c r="M40" s="89"/>
      <c r="N40" s="81"/>
      <c r="O40" s="81"/>
      <c r="P40" s="81"/>
    </row>
    <row r="41" spans="1:16" ht="15.6">
      <c r="A41" s="82"/>
      <c r="B41" s="83"/>
      <c r="C41" s="91" t="s">
        <v>442</v>
      </c>
      <c r="D41" s="92">
        <f>SUM(D42:D51)</f>
        <v>188.05</v>
      </c>
      <c r="E41" s="92">
        <f>SUM(E42:E51)</f>
        <v>189.05</v>
      </c>
      <c r="F41" s="92">
        <f>SUM(F42:F51)</f>
        <v>221.07999999999998</v>
      </c>
      <c r="G41" s="92">
        <f t="shared" si="0"/>
        <v>116.9426077757207</v>
      </c>
      <c r="H41" s="106"/>
      <c r="I41" s="107">
        <f>SUM(I42:I50)</f>
        <v>2609.0100000000002</v>
      </c>
      <c r="J41" s="107">
        <f>SUM(J42:J51)</f>
        <v>2747.01</v>
      </c>
      <c r="K41" s="107">
        <f>SUM(K42:K51)</f>
        <v>2475.7399999999993</v>
      </c>
      <c r="L41" s="108">
        <f t="shared" si="2"/>
        <v>90.124899436114148</v>
      </c>
      <c r="M41" s="89"/>
      <c r="N41" s="81"/>
      <c r="O41" s="81"/>
      <c r="P41" s="81"/>
    </row>
    <row r="42" spans="1:16" ht="15.6">
      <c r="A42" s="82">
        <v>2143</v>
      </c>
      <c r="B42" s="83"/>
      <c r="C42" s="84" t="s">
        <v>443</v>
      </c>
      <c r="D42" s="85">
        <v>95</v>
      </c>
      <c r="E42" s="85">
        <v>95</v>
      </c>
      <c r="F42" s="85">
        <v>93.44</v>
      </c>
      <c r="G42" s="86">
        <f t="shared" si="0"/>
        <v>98.357894736842098</v>
      </c>
      <c r="H42" s="87"/>
      <c r="I42" s="105">
        <v>696.3</v>
      </c>
      <c r="J42" s="105">
        <v>762.3</v>
      </c>
      <c r="K42" s="84">
        <v>728.5</v>
      </c>
      <c r="L42" s="104">
        <f t="shared" si="2"/>
        <v>95.566050111504666</v>
      </c>
      <c r="M42" s="89"/>
      <c r="N42" s="81"/>
      <c r="O42" s="81"/>
      <c r="P42" s="81"/>
    </row>
    <row r="43" spans="1:16" ht="15.6">
      <c r="A43" s="82">
        <v>2169</v>
      </c>
      <c r="B43" s="83"/>
      <c r="C43" s="84" t="s">
        <v>444</v>
      </c>
      <c r="D43" s="86">
        <v>6</v>
      </c>
      <c r="E43" s="86">
        <v>6</v>
      </c>
      <c r="F43" s="86"/>
      <c r="G43" s="86">
        <f t="shared" si="0"/>
        <v>0</v>
      </c>
      <c r="H43" s="87"/>
      <c r="I43" s="105"/>
      <c r="J43" s="105"/>
      <c r="K43" s="84"/>
      <c r="L43" s="104"/>
      <c r="M43" s="89"/>
      <c r="N43" s="81"/>
      <c r="O43" s="81"/>
      <c r="P43" s="81"/>
    </row>
    <row r="44" spans="1:16" ht="18.75" customHeight="1">
      <c r="A44" s="82">
        <v>2212</v>
      </c>
      <c r="B44" s="83"/>
      <c r="C44" s="109" t="s">
        <v>445</v>
      </c>
      <c r="D44" s="86">
        <v>10</v>
      </c>
      <c r="E44" s="86">
        <v>10</v>
      </c>
      <c r="F44" s="86">
        <v>11.06</v>
      </c>
      <c r="G44" s="86">
        <f t="shared" si="0"/>
        <v>110.60000000000001</v>
      </c>
      <c r="H44" s="87"/>
      <c r="I44" s="105">
        <v>1490</v>
      </c>
      <c r="J44" s="105">
        <v>1490</v>
      </c>
      <c r="K44" s="84">
        <v>1296.8699999999999</v>
      </c>
      <c r="L44" s="104">
        <f t="shared" si="2"/>
        <v>87.03825503355705</v>
      </c>
      <c r="M44" s="89"/>
      <c r="N44" s="81"/>
      <c r="O44" s="81"/>
      <c r="P44" s="81"/>
    </row>
    <row r="45" spans="1:16" ht="18.75" customHeight="1">
      <c r="A45" s="82">
        <v>2219</v>
      </c>
      <c r="B45" s="83"/>
      <c r="C45" s="109" t="s">
        <v>446</v>
      </c>
      <c r="D45" s="86"/>
      <c r="E45" s="86"/>
      <c r="F45" s="86"/>
      <c r="G45" s="92"/>
      <c r="H45" s="87"/>
      <c r="I45" s="105">
        <v>250</v>
      </c>
      <c r="J45" s="105">
        <v>220</v>
      </c>
      <c r="K45" s="84">
        <v>218.24</v>
      </c>
      <c r="L45" s="104">
        <f t="shared" si="2"/>
        <v>99.2</v>
      </c>
      <c r="M45" s="89"/>
      <c r="N45" s="81"/>
      <c r="O45" s="81"/>
      <c r="P45" s="81"/>
    </row>
    <row r="46" spans="1:16" ht="18.75" customHeight="1">
      <c r="A46" s="82">
        <v>2221</v>
      </c>
      <c r="B46" s="83"/>
      <c r="C46" s="109" t="s">
        <v>447</v>
      </c>
      <c r="D46" s="86"/>
      <c r="E46" s="86"/>
      <c r="F46" s="86"/>
      <c r="G46" s="92"/>
      <c r="H46" s="87"/>
      <c r="I46" s="105">
        <v>31</v>
      </c>
      <c r="J46" s="105">
        <v>31</v>
      </c>
      <c r="K46" s="84">
        <v>28.33</v>
      </c>
      <c r="L46" s="104">
        <f t="shared" si="2"/>
        <v>91.387096774193537</v>
      </c>
      <c r="M46" s="89"/>
      <c r="N46" s="81"/>
      <c r="O46" s="81"/>
      <c r="P46" s="81"/>
    </row>
    <row r="47" spans="1:16" ht="18.75" customHeight="1">
      <c r="A47" s="82">
        <v>2229</v>
      </c>
      <c r="B47" s="83"/>
      <c r="C47" s="109" t="s">
        <v>448</v>
      </c>
      <c r="D47" s="86"/>
      <c r="E47" s="86"/>
      <c r="F47" s="86"/>
      <c r="G47" s="92"/>
      <c r="H47" s="87"/>
      <c r="I47" s="105">
        <v>40</v>
      </c>
      <c r="J47" s="105">
        <v>89</v>
      </c>
      <c r="K47" s="84">
        <v>85.29</v>
      </c>
      <c r="L47" s="104">
        <f t="shared" si="2"/>
        <v>95.831460674157313</v>
      </c>
      <c r="M47" s="89"/>
      <c r="N47" s="81"/>
      <c r="O47" s="81"/>
      <c r="P47" s="81"/>
    </row>
    <row r="48" spans="1:16" ht="15.6">
      <c r="A48" s="82">
        <v>2279</v>
      </c>
      <c r="B48" s="83"/>
      <c r="C48" s="84" t="s">
        <v>449</v>
      </c>
      <c r="D48" s="85">
        <v>40</v>
      </c>
      <c r="E48" s="85">
        <v>40</v>
      </c>
      <c r="F48" s="85">
        <v>76.47</v>
      </c>
      <c r="G48" s="86">
        <f t="shared" si="0"/>
        <v>191.17500000000001</v>
      </c>
      <c r="H48" s="87"/>
      <c r="I48" s="105">
        <v>77</v>
      </c>
      <c r="J48" s="105">
        <v>87</v>
      </c>
      <c r="K48" s="84">
        <v>84.6</v>
      </c>
      <c r="L48" s="104">
        <f t="shared" si="2"/>
        <v>97.241379310344826</v>
      </c>
      <c r="M48" s="89"/>
      <c r="N48" s="81"/>
      <c r="O48" s="81"/>
      <c r="P48" s="81"/>
    </row>
    <row r="49" spans="1:16" ht="15.6">
      <c r="A49" s="82">
        <v>2310</v>
      </c>
      <c r="B49" s="83"/>
      <c r="C49" s="94" t="s">
        <v>450</v>
      </c>
      <c r="D49" s="86">
        <v>37.049999999999997</v>
      </c>
      <c r="E49" s="86">
        <v>37.049999999999997</v>
      </c>
      <c r="F49" s="86">
        <v>37.049999999999997</v>
      </c>
      <c r="G49" s="86">
        <f t="shared" si="0"/>
        <v>100</v>
      </c>
      <c r="H49" s="87"/>
      <c r="I49" s="105">
        <v>14.71</v>
      </c>
      <c r="J49" s="105">
        <v>42.71</v>
      </c>
      <c r="K49" s="84">
        <v>14.71</v>
      </c>
      <c r="L49" s="104">
        <f t="shared" si="2"/>
        <v>34.441582767501757</v>
      </c>
      <c r="M49" s="89"/>
      <c r="N49" s="81"/>
      <c r="O49" s="81"/>
      <c r="P49" s="81"/>
    </row>
    <row r="50" spans="1:16" ht="15.6">
      <c r="A50" s="82">
        <v>2321</v>
      </c>
      <c r="B50" s="83"/>
      <c r="C50" s="94" t="s">
        <v>451</v>
      </c>
      <c r="D50" s="86"/>
      <c r="E50" s="86">
        <v>1</v>
      </c>
      <c r="F50" s="86">
        <v>3.06</v>
      </c>
      <c r="G50" s="86">
        <f t="shared" si="0"/>
        <v>306</v>
      </c>
      <c r="H50" s="87"/>
      <c r="I50" s="105">
        <v>10</v>
      </c>
      <c r="J50" s="105">
        <v>10</v>
      </c>
      <c r="K50" s="84">
        <v>9.66</v>
      </c>
      <c r="L50" s="104">
        <f t="shared" si="2"/>
        <v>96.6</v>
      </c>
      <c r="M50" s="89"/>
      <c r="N50" s="81"/>
      <c r="O50" s="81"/>
      <c r="P50" s="81"/>
    </row>
    <row r="51" spans="1:16" ht="15.6">
      <c r="A51" s="82">
        <v>2341</v>
      </c>
      <c r="B51" s="83"/>
      <c r="C51" s="94" t="s">
        <v>452</v>
      </c>
      <c r="D51" s="86"/>
      <c r="E51" s="86"/>
      <c r="F51" s="86"/>
      <c r="G51" s="92"/>
      <c r="H51" s="87"/>
      <c r="I51" s="105"/>
      <c r="J51" s="105">
        <v>15</v>
      </c>
      <c r="K51" s="84">
        <v>9.5399999999999991</v>
      </c>
      <c r="L51" s="104">
        <f t="shared" si="2"/>
        <v>63.599999999999987</v>
      </c>
      <c r="M51" s="89"/>
      <c r="N51" s="81"/>
      <c r="O51" s="81"/>
      <c r="P51" s="81"/>
    </row>
    <row r="52" spans="1:16" ht="15.6">
      <c r="A52" s="82"/>
      <c r="B52" s="83"/>
      <c r="C52" s="110" t="s">
        <v>453</v>
      </c>
      <c r="D52" s="92">
        <f>SUM(D53:D85)</f>
        <v>3908.21</v>
      </c>
      <c r="E52" s="92">
        <f>SUM(E53:E85)</f>
        <v>4642.21</v>
      </c>
      <c r="F52" s="92">
        <f>SUM(F53:F85)</f>
        <v>4632.25</v>
      </c>
      <c r="G52" s="92">
        <f t="shared" si="0"/>
        <v>99.785447017692007</v>
      </c>
      <c r="H52" s="106"/>
      <c r="I52" s="107">
        <f>SUM(I53:I85)</f>
        <v>18545.48</v>
      </c>
      <c r="J52" s="107">
        <f>SUM(J53:J85)</f>
        <v>23917.790000000005</v>
      </c>
      <c r="K52" s="107">
        <f>SUM(K53:K85)</f>
        <v>21276.519999999997</v>
      </c>
      <c r="L52" s="108">
        <f t="shared" si="2"/>
        <v>88.95688104962872</v>
      </c>
      <c r="M52" s="89"/>
      <c r="N52" s="81"/>
      <c r="O52" s="81"/>
      <c r="P52" s="81"/>
    </row>
    <row r="53" spans="1:16" ht="15.6">
      <c r="A53" s="82">
        <v>3111</v>
      </c>
      <c r="B53" s="83"/>
      <c r="C53" s="84" t="s">
        <v>454</v>
      </c>
      <c r="D53" s="86"/>
      <c r="E53" s="86"/>
      <c r="F53" s="86"/>
      <c r="G53" s="92"/>
      <c r="H53" s="87"/>
      <c r="I53" s="84">
        <v>835</v>
      </c>
      <c r="J53" s="84">
        <v>6113.58</v>
      </c>
      <c r="K53" s="84">
        <v>4612.42</v>
      </c>
      <c r="L53" s="104">
        <f t="shared" si="2"/>
        <v>75.445483660964612</v>
      </c>
      <c r="M53" s="89"/>
      <c r="N53" s="81"/>
      <c r="O53" s="81"/>
      <c r="P53" s="81"/>
    </row>
    <row r="54" spans="1:16" ht="15.6">
      <c r="A54" s="82">
        <v>3113</v>
      </c>
      <c r="B54" s="83"/>
      <c r="C54" s="94" t="s">
        <v>455</v>
      </c>
      <c r="D54" s="86"/>
      <c r="E54" s="86"/>
      <c r="F54" s="86"/>
      <c r="G54" s="92"/>
      <c r="H54" s="87"/>
      <c r="I54" s="105">
        <v>2875</v>
      </c>
      <c r="J54" s="105">
        <v>3410.46</v>
      </c>
      <c r="K54" s="84">
        <v>3395.9</v>
      </c>
      <c r="L54" s="104">
        <f t="shared" si="2"/>
        <v>99.57307811849428</v>
      </c>
      <c r="M54" s="89"/>
      <c r="N54" s="81"/>
      <c r="O54" s="81"/>
      <c r="P54" s="81"/>
    </row>
    <row r="55" spans="1:16" ht="15.6">
      <c r="A55" s="82">
        <v>3312</v>
      </c>
      <c r="B55" s="83"/>
      <c r="C55" s="94" t="s">
        <v>456</v>
      </c>
      <c r="D55" s="86"/>
      <c r="E55" s="86"/>
      <c r="F55" s="86"/>
      <c r="G55" s="92"/>
      <c r="H55" s="87"/>
      <c r="I55" s="105"/>
      <c r="J55" s="105">
        <v>9</v>
      </c>
      <c r="K55" s="84">
        <v>9</v>
      </c>
      <c r="L55" s="104">
        <f t="shared" si="2"/>
        <v>100</v>
      </c>
      <c r="M55" s="89"/>
      <c r="N55" s="81"/>
      <c r="O55" s="81"/>
      <c r="P55" s="81"/>
    </row>
    <row r="56" spans="1:16" ht="15.6">
      <c r="A56" s="82">
        <v>3314</v>
      </c>
      <c r="B56" s="83"/>
      <c r="C56" s="84" t="s">
        <v>457</v>
      </c>
      <c r="D56" s="86">
        <v>9</v>
      </c>
      <c r="E56" s="86">
        <v>9</v>
      </c>
      <c r="F56" s="86">
        <v>8.75</v>
      </c>
      <c r="G56" s="86">
        <f t="shared" si="0"/>
        <v>97.222222222222214</v>
      </c>
      <c r="H56" s="87"/>
      <c r="I56" s="105">
        <v>357.3</v>
      </c>
      <c r="J56" s="105">
        <v>357.3</v>
      </c>
      <c r="K56" s="84">
        <v>347.2</v>
      </c>
      <c r="L56" s="104">
        <f t="shared" si="2"/>
        <v>97.173243772739994</v>
      </c>
      <c r="M56" s="89"/>
      <c r="N56" s="81"/>
      <c r="O56" s="81"/>
      <c r="P56" s="81"/>
    </row>
    <row r="57" spans="1:16" ht="15.6">
      <c r="A57" s="82">
        <v>3315</v>
      </c>
      <c r="B57" s="83"/>
      <c r="C57" s="84" t="s">
        <v>458</v>
      </c>
      <c r="D57" s="86">
        <v>1778.8</v>
      </c>
      <c r="E57" s="86">
        <f>2024.8-E58-E59</f>
        <v>1958.8</v>
      </c>
      <c r="F57" s="86">
        <f>1976.19-F58-F59</f>
        <v>1905.67</v>
      </c>
      <c r="G57" s="86">
        <f t="shared" si="0"/>
        <v>97.287625076577498</v>
      </c>
      <c r="H57" s="87"/>
      <c r="I57" s="86">
        <f>2297-37.5</f>
        <v>2259.5</v>
      </c>
      <c r="J57" s="86">
        <f>2657.5-J58-J59</f>
        <v>2568.5</v>
      </c>
      <c r="K57" s="84">
        <f>2574.8-K58-K59</f>
        <v>2486.8200000000002</v>
      </c>
      <c r="L57" s="104">
        <f t="shared" si="2"/>
        <v>96.819933813509834</v>
      </c>
      <c r="M57" s="89"/>
      <c r="N57" s="81"/>
      <c r="O57" s="81"/>
      <c r="P57" s="81"/>
    </row>
    <row r="58" spans="1:16" ht="15.6">
      <c r="A58" s="82">
        <v>3315</v>
      </c>
      <c r="B58" s="83"/>
      <c r="C58" s="84" t="s">
        <v>459</v>
      </c>
      <c r="D58" s="86">
        <v>25</v>
      </c>
      <c r="E58" s="86">
        <v>25</v>
      </c>
      <c r="F58" s="111">
        <v>28.96</v>
      </c>
      <c r="G58" s="86">
        <f t="shared" si="0"/>
        <v>115.84</v>
      </c>
      <c r="H58" s="87"/>
      <c r="I58" s="86">
        <v>37.5</v>
      </c>
      <c r="J58" s="86">
        <v>65.5</v>
      </c>
      <c r="K58" s="84">
        <v>65.430000000000007</v>
      </c>
      <c r="L58" s="104">
        <f t="shared" si="2"/>
        <v>99.893129770992374</v>
      </c>
      <c r="M58" s="79"/>
      <c r="N58" s="81"/>
      <c r="O58" s="81"/>
      <c r="P58" s="81"/>
    </row>
    <row r="59" spans="1:16" ht="15.6">
      <c r="A59" s="82">
        <v>3315</v>
      </c>
      <c r="B59" s="83"/>
      <c r="C59" s="84" t="s">
        <v>460</v>
      </c>
      <c r="D59" s="86"/>
      <c r="E59" s="86">
        <v>41</v>
      </c>
      <c r="F59" s="86">
        <v>41.56</v>
      </c>
      <c r="G59" s="86">
        <f t="shared" si="0"/>
        <v>101.36585365853659</v>
      </c>
      <c r="H59" s="87"/>
      <c r="I59" s="86"/>
      <c r="J59" s="86">
        <v>23.5</v>
      </c>
      <c r="K59" s="84">
        <v>22.55</v>
      </c>
      <c r="L59" s="104">
        <f t="shared" si="2"/>
        <v>95.957446808510639</v>
      </c>
      <c r="M59" s="79"/>
      <c r="N59" s="81"/>
      <c r="O59" s="81"/>
      <c r="P59" s="81"/>
    </row>
    <row r="60" spans="1:16" ht="15.6">
      <c r="A60" s="82">
        <v>3316</v>
      </c>
      <c r="B60" s="83"/>
      <c r="C60" s="84" t="s">
        <v>461</v>
      </c>
      <c r="D60" s="86"/>
      <c r="E60" s="86"/>
      <c r="F60" s="86"/>
      <c r="G60" s="86"/>
      <c r="H60" s="87"/>
      <c r="I60" s="86">
        <v>4</v>
      </c>
      <c r="J60" s="86">
        <v>4</v>
      </c>
      <c r="K60" s="84">
        <v>4</v>
      </c>
      <c r="L60" s="104">
        <f t="shared" si="2"/>
        <v>100</v>
      </c>
      <c r="M60" s="89"/>
      <c r="N60" s="81"/>
      <c r="O60" s="81"/>
      <c r="P60" s="81"/>
    </row>
    <row r="61" spans="1:16" ht="15.6">
      <c r="A61" s="82">
        <v>3319</v>
      </c>
      <c r="B61" s="83"/>
      <c r="C61" s="84" t="s">
        <v>462</v>
      </c>
      <c r="D61" s="86"/>
      <c r="E61" s="86"/>
      <c r="F61" s="86"/>
      <c r="G61" s="86"/>
      <c r="H61" s="87"/>
      <c r="I61" s="86">
        <v>10</v>
      </c>
      <c r="J61" s="86">
        <v>16</v>
      </c>
      <c r="K61" s="84">
        <v>14.94</v>
      </c>
      <c r="L61" s="104">
        <f t="shared" si="2"/>
        <v>93.375</v>
      </c>
      <c r="M61" s="89"/>
      <c r="N61" s="81"/>
      <c r="O61" s="81"/>
      <c r="P61" s="81"/>
    </row>
    <row r="62" spans="1:16" ht="15.6">
      <c r="A62" s="82">
        <v>3326</v>
      </c>
      <c r="B62" s="83"/>
      <c r="C62" s="84" t="s">
        <v>463</v>
      </c>
      <c r="D62" s="86"/>
      <c r="E62" s="86"/>
      <c r="F62" s="86"/>
      <c r="G62" s="86"/>
      <c r="H62" s="87"/>
      <c r="I62" s="86">
        <v>550</v>
      </c>
      <c r="J62" s="86">
        <v>1060</v>
      </c>
      <c r="K62" s="84">
        <v>1044.77</v>
      </c>
      <c r="L62" s="104">
        <f t="shared" si="2"/>
        <v>98.56320754716981</v>
      </c>
      <c r="M62" s="89"/>
      <c r="N62" s="81"/>
      <c r="O62" s="81"/>
      <c r="P62" s="81"/>
    </row>
    <row r="63" spans="1:16" ht="15.6">
      <c r="A63" s="82">
        <v>3349</v>
      </c>
      <c r="B63" s="83"/>
      <c r="C63" s="84" t="s">
        <v>464</v>
      </c>
      <c r="D63" s="86">
        <v>52.4</v>
      </c>
      <c r="E63" s="86">
        <v>52.4</v>
      </c>
      <c r="F63" s="86">
        <v>58.31</v>
      </c>
      <c r="G63" s="86">
        <f t="shared" si="0"/>
        <v>111.27862595419849</v>
      </c>
      <c r="H63" s="87"/>
      <c r="I63" s="86">
        <v>163.19999999999999</v>
      </c>
      <c r="J63" s="86">
        <v>163.19999999999999</v>
      </c>
      <c r="K63" s="84">
        <v>156.37</v>
      </c>
      <c r="L63" s="104">
        <f t="shared" si="2"/>
        <v>95.814950980392169</v>
      </c>
      <c r="M63" s="89"/>
      <c r="N63" s="81"/>
      <c r="O63" s="81"/>
      <c r="P63" s="81"/>
    </row>
    <row r="64" spans="1:16" ht="15.6">
      <c r="A64" s="82">
        <v>3392</v>
      </c>
      <c r="B64" s="83"/>
      <c r="C64" s="84" t="s">
        <v>465</v>
      </c>
      <c r="D64" s="86">
        <v>76.7</v>
      </c>
      <c r="E64" s="86">
        <v>106.7</v>
      </c>
      <c r="F64" s="86">
        <v>106.57</v>
      </c>
      <c r="G64" s="86">
        <f t="shared" si="0"/>
        <v>99.87816307403935</v>
      </c>
      <c r="H64" s="87"/>
      <c r="I64" s="86">
        <v>276</v>
      </c>
      <c r="J64" s="86">
        <v>190.26</v>
      </c>
      <c r="K64" s="84">
        <v>112.79</v>
      </c>
      <c r="L64" s="104">
        <f t="shared" si="2"/>
        <v>59.282035109849687</v>
      </c>
      <c r="M64" s="89"/>
      <c r="N64" s="81"/>
      <c r="O64" s="81"/>
      <c r="P64" s="81"/>
    </row>
    <row r="65" spans="1:16" ht="15.6">
      <c r="A65" s="82">
        <v>3399</v>
      </c>
      <c r="B65" s="83"/>
      <c r="C65" s="84" t="s">
        <v>466</v>
      </c>
      <c r="D65" s="85">
        <v>45</v>
      </c>
      <c r="E65" s="85">
        <v>55.5</v>
      </c>
      <c r="F65" s="85">
        <v>59.41</v>
      </c>
      <c r="G65" s="86">
        <f t="shared" si="0"/>
        <v>107.04504504504504</v>
      </c>
      <c r="H65" s="87"/>
      <c r="I65" s="86">
        <v>246.33</v>
      </c>
      <c r="J65" s="86">
        <v>246.33</v>
      </c>
      <c r="K65" s="84">
        <v>221.99</v>
      </c>
      <c r="L65" s="104">
        <f t="shared" si="2"/>
        <v>90.118946129176308</v>
      </c>
      <c r="M65" s="89"/>
      <c r="N65" s="81"/>
      <c r="O65" s="81"/>
      <c r="P65" s="81"/>
    </row>
    <row r="66" spans="1:16" ht="15.6">
      <c r="A66" s="82">
        <v>3412</v>
      </c>
      <c r="B66" s="83"/>
      <c r="C66" s="84" t="s">
        <v>467</v>
      </c>
      <c r="D66" s="85">
        <v>0.4</v>
      </c>
      <c r="E66" s="85">
        <v>10.4</v>
      </c>
      <c r="F66" s="85">
        <v>11.21</v>
      </c>
      <c r="G66" s="112">
        <f t="shared" si="0"/>
        <v>107.78846153846153</v>
      </c>
      <c r="H66" s="87"/>
      <c r="I66" s="86">
        <v>252</v>
      </c>
      <c r="J66" s="86">
        <v>278</v>
      </c>
      <c r="K66" s="84">
        <v>254.8</v>
      </c>
      <c r="L66" s="104">
        <f t="shared" si="2"/>
        <v>91.654676258992808</v>
      </c>
      <c r="M66" s="89"/>
      <c r="N66" s="81"/>
      <c r="O66" s="81"/>
      <c r="P66" s="81"/>
    </row>
    <row r="67" spans="1:16" ht="15.6">
      <c r="A67" s="82">
        <v>3419</v>
      </c>
      <c r="B67" s="83"/>
      <c r="C67" s="84" t="s">
        <v>468</v>
      </c>
      <c r="D67" s="85"/>
      <c r="E67" s="85"/>
      <c r="F67" s="85"/>
      <c r="G67" s="86"/>
      <c r="H67" s="87"/>
      <c r="I67" s="86">
        <v>721</v>
      </c>
      <c r="J67" s="86">
        <v>439.96</v>
      </c>
      <c r="K67" s="84">
        <v>438.47</v>
      </c>
      <c r="L67" s="104">
        <f t="shared" si="2"/>
        <v>99.661332848440779</v>
      </c>
      <c r="M67" s="89"/>
      <c r="N67" s="81"/>
      <c r="O67" s="81"/>
      <c r="P67" s="81"/>
    </row>
    <row r="68" spans="1:16" ht="15.6">
      <c r="A68" s="82">
        <v>3421</v>
      </c>
      <c r="B68" s="83"/>
      <c r="C68" s="84" t="s">
        <v>469</v>
      </c>
      <c r="D68" s="85"/>
      <c r="E68" s="85">
        <v>13.5</v>
      </c>
      <c r="F68" s="85">
        <v>13.5</v>
      </c>
      <c r="G68" s="86">
        <f t="shared" si="0"/>
        <v>100</v>
      </c>
      <c r="H68" s="87"/>
      <c r="I68" s="86">
        <v>16.3</v>
      </c>
      <c r="J68" s="86">
        <v>352.3</v>
      </c>
      <c r="K68" s="113">
        <v>352.3</v>
      </c>
      <c r="L68" s="104">
        <f t="shared" si="2"/>
        <v>100</v>
      </c>
      <c r="M68" s="89"/>
      <c r="N68" s="81"/>
      <c r="O68" s="81"/>
      <c r="P68" s="81"/>
    </row>
    <row r="69" spans="1:16" ht="16.2" thickBot="1">
      <c r="A69" s="97">
        <v>3429</v>
      </c>
      <c r="B69" s="98"/>
      <c r="C69" s="114" t="s">
        <v>470</v>
      </c>
      <c r="D69" s="115"/>
      <c r="E69" s="115">
        <v>10</v>
      </c>
      <c r="F69" s="115">
        <v>13.7</v>
      </c>
      <c r="G69" s="86">
        <f t="shared" si="0"/>
        <v>137</v>
      </c>
      <c r="H69" s="116"/>
      <c r="I69" s="117">
        <v>800</v>
      </c>
      <c r="J69" s="117">
        <v>822.53</v>
      </c>
      <c r="K69" s="114">
        <v>581</v>
      </c>
      <c r="L69" s="118">
        <f t="shared" si="2"/>
        <v>70.635721493440968</v>
      </c>
      <c r="M69" s="89"/>
      <c r="N69" s="81"/>
      <c r="O69" s="81"/>
      <c r="P69" s="81"/>
    </row>
    <row r="70" spans="1:16" ht="15.6">
      <c r="A70" s="72">
        <v>3511</v>
      </c>
      <c r="B70" s="73"/>
      <c r="C70" s="77" t="s">
        <v>471</v>
      </c>
      <c r="D70" s="119"/>
      <c r="E70" s="119"/>
      <c r="F70" s="119"/>
      <c r="G70" s="120"/>
      <c r="H70" s="76"/>
      <c r="I70" s="120">
        <v>500</v>
      </c>
      <c r="J70" s="120">
        <v>173</v>
      </c>
      <c r="K70" s="77">
        <v>172.93</v>
      </c>
      <c r="L70" s="121">
        <f t="shared" si="2"/>
        <v>99.959537572254348</v>
      </c>
      <c r="M70" s="89"/>
      <c r="N70" s="81"/>
      <c r="O70" s="81"/>
      <c r="P70" s="81"/>
    </row>
    <row r="71" spans="1:16" ht="15.6">
      <c r="A71" s="82">
        <v>3525</v>
      </c>
      <c r="B71" s="83"/>
      <c r="C71" s="84" t="s">
        <v>472</v>
      </c>
      <c r="D71" s="85"/>
      <c r="E71" s="85"/>
      <c r="F71" s="85"/>
      <c r="G71" s="86"/>
      <c r="H71" s="87"/>
      <c r="I71" s="86">
        <v>25.7</v>
      </c>
      <c r="J71" s="86">
        <v>25.7</v>
      </c>
      <c r="K71" s="84">
        <v>25.71</v>
      </c>
      <c r="L71" s="104">
        <f t="shared" si="2"/>
        <v>100.03891050583658</v>
      </c>
      <c r="M71" s="89"/>
      <c r="N71" s="81"/>
      <c r="O71" s="81"/>
      <c r="P71" s="81"/>
    </row>
    <row r="72" spans="1:16" ht="15.6">
      <c r="A72" s="82">
        <v>3611</v>
      </c>
      <c r="B72" s="83"/>
      <c r="C72" s="84" t="s">
        <v>473</v>
      </c>
      <c r="D72" s="85">
        <v>1.9</v>
      </c>
      <c r="E72" s="85">
        <v>1.9</v>
      </c>
      <c r="F72" s="85">
        <v>1.37</v>
      </c>
      <c r="G72" s="86">
        <f t="shared" ref="G72" si="3">F72/E72*100</f>
        <v>72.105263157894754</v>
      </c>
      <c r="H72" s="87"/>
      <c r="I72" s="86"/>
      <c r="J72" s="86"/>
      <c r="K72" s="84"/>
      <c r="L72" s="104"/>
      <c r="M72" s="89"/>
      <c r="N72" s="81"/>
      <c r="O72" s="81"/>
      <c r="P72" s="81"/>
    </row>
    <row r="73" spans="1:16" ht="15.6">
      <c r="A73" s="82">
        <v>3612</v>
      </c>
      <c r="B73" s="83"/>
      <c r="C73" s="84" t="s">
        <v>109</v>
      </c>
      <c r="D73" s="85"/>
      <c r="E73" s="85"/>
      <c r="F73" s="85"/>
      <c r="G73" s="86"/>
      <c r="H73" s="87"/>
      <c r="I73" s="86">
        <v>842</v>
      </c>
      <c r="J73" s="86">
        <v>252</v>
      </c>
      <c r="K73" s="84">
        <v>232.73</v>
      </c>
      <c r="L73" s="104">
        <f t="shared" si="2"/>
        <v>92.353174603174608</v>
      </c>
      <c r="M73" s="89"/>
      <c r="N73" s="81"/>
      <c r="O73" s="81"/>
      <c r="P73" s="81"/>
    </row>
    <row r="74" spans="1:16" ht="15.6">
      <c r="A74" s="82">
        <v>3613</v>
      </c>
      <c r="B74" s="83"/>
      <c r="C74" s="84" t="s">
        <v>474</v>
      </c>
      <c r="D74" s="85">
        <v>485.51</v>
      </c>
      <c r="E74" s="85">
        <v>485.51</v>
      </c>
      <c r="F74" s="85">
        <v>475.92</v>
      </c>
      <c r="G74" s="86">
        <f t="shared" ref="G74:G113" si="4">F74/E74*100</f>
        <v>98.024757471524794</v>
      </c>
      <c r="H74" s="87"/>
      <c r="I74" s="86">
        <v>238</v>
      </c>
      <c r="J74" s="86">
        <v>178</v>
      </c>
      <c r="K74" s="84">
        <v>138.41999999999999</v>
      </c>
      <c r="L74" s="104">
        <f t="shared" si="2"/>
        <v>77.764044943820224</v>
      </c>
      <c r="M74" s="89"/>
      <c r="N74" s="81"/>
      <c r="O74" s="81"/>
      <c r="P74" s="81"/>
    </row>
    <row r="75" spans="1:16" ht="15.6">
      <c r="A75" s="82">
        <v>3619</v>
      </c>
      <c r="B75" s="83"/>
      <c r="C75" s="84" t="s">
        <v>475</v>
      </c>
      <c r="D75" s="85"/>
      <c r="E75" s="85"/>
      <c r="F75" s="85"/>
      <c r="G75" s="86"/>
      <c r="H75" s="87"/>
      <c r="I75" s="86">
        <v>200</v>
      </c>
      <c r="J75" s="86">
        <v>200</v>
      </c>
      <c r="K75" s="84"/>
      <c r="L75" s="104">
        <f t="shared" si="2"/>
        <v>0</v>
      </c>
      <c r="M75" s="89"/>
      <c r="N75" s="81"/>
      <c r="O75" s="81"/>
      <c r="P75" s="81"/>
    </row>
    <row r="76" spans="1:16" ht="15.6">
      <c r="A76" s="82">
        <v>3631</v>
      </c>
      <c r="B76" s="83"/>
      <c r="C76" s="84" t="s">
        <v>476</v>
      </c>
      <c r="D76" s="85"/>
      <c r="E76" s="85">
        <v>15</v>
      </c>
      <c r="F76" s="85">
        <v>15.73</v>
      </c>
      <c r="G76" s="86">
        <f t="shared" si="4"/>
        <v>104.86666666666666</v>
      </c>
      <c r="H76" s="87"/>
      <c r="I76" s="86">
        <v>315</v>
      </c>
      <c r="J76" s="86">
        <v>370</v>
      </c>
      <c r="K76" s="84">
        <v>351.21</v>
      </c>
      <c r="L76" s="104">
        <f t="shared" si="2"/>
        <v>94.921621621621625</v>
      </c>
      <c r="M76" s="89"/>
      <c r="N76" s="81"/>
      <c r="O76" s="81"/>
      <c r="P76" s="81"/>
    </row>
    <row r="77" spans="1:16" ht="15.6">
      <c r="A77" s="82">
        <v>3632</v>
      </c>
      <c r="B77" s="83"/>
      <c r="C77" s="84" t="s">
        <v>111</v>
      </c>
      <c r="D77" s="86">
        <v>6</v>
      </c>
      <c r="E77" s="86">
        <v>6</v>
      </c>
      <c r="F77" s="86">
        <v>4.9000000000000004</v>
      </c>
      <c r="G77" s="86">
        <f t="shared" si="4"/>
        <v>81.666666666666671</v>
      </c>
      <c r="H77" s="87"/>
      <c r="I77" s="86">
        <v>134</v>
      </c>
      <c r="J77" s="86">
        <v>41</v>
      </c>
      <c r="K77" s="84">
        <v>22.41</v>
      </c>
      <c r="L77" s="104">
        <f t="shared" si="2"/>
        <v>54.658536585365859</v>
      </c>
      <c r="M77" s="89"/>
      <c r="N77" s="81"/>
      <c r="O77" s="81"/>
      <c r="P77" s="81"/>
    </row>
    <row r="78" spans="1:16" ht="15.6">
      <c r="A78" s="82">
        <v>3634</v>
      </c>
      <c r="B78" s="83"/>
      <c r="C78" s="84" t="s">
        <v>477</v>
      </c>
      <c r="D78" s="86">
        <v>181.5</v>
      </c>
      <c r="E78" s="86">
        <v>181.5</v>
      </c>
      <c r="F78" s="86">
        <v>181.5</v>
      </c>
      <c r="G78" s="86">
        <f t="shared" si="4"/>
        <v>100</v>
      </c>
      <c r="H78" s="87"/>
      <c r="I78" s="85"/>
      <c r="J78" s="85"/>
      <c r="K78" s="84"/>
      <c r="L78" s="104"/>
      <c r="M78" s="89"/>
      <c r="N78" s="81"/>
      <c r="O78" s="81"/>
      <c r="P78" s="81"/>
    </row>
    <row r="79" spans="1:16" ht="15.6">
      <c r="A79" s="82">
        <v>3635</v>
      </c>
      <c r="B79" s="83"/>
      <c r="C79" s="84" t="s">
        <v>478</v>
      </c>
      <c r="D79" s="86"/>
      <c r="E79" s="86"/>
      <c r="F79" s="86"/>
      <c r="G79" s="86"/>
      <c r="H79" s="87"/>
      <c r="I79" s="85">
        <v>40</v>
      </c>
      <c r="J79" s="85">
        <v>40</v>
      </c>
      <c r="K79" s="84"/>
      <c r="L79" s="104"/>
      <c r="M79" s="89"/>
      <c r="N79" s="81"/>
      <c r="O79" s="81"/>
      <c r="P79" s="81"/>
    </row>
    <row r="80" spans="1:16" ht="15.6">
      <c r="A80" s="82">
        <v>3639</v>
      </c>
      <c r="B80" s="83"/>
      <c r="C80" s="122" t="s">
        <v>479</v>
      </c>
      <c r="D80" s="85">
        <f>922-43</f>
        <v>879</v>
      </c>
      <c r="E80" s="85">
        <f>1334-E81</f>
        <v>1291</v>
      </c>
      <c r="F80" s="85">
        <f>1389.53-F81</f>
        <v>1349.85</v>
      </c>
      <c r="G80" s="86">
        <f t="shared" si="4"/>
        <v>104.55848179705653</v>
      </c>
      <c r="H80" s="87"/>
      <c r="I80" s="86">
        <f>4379.15-2282.2</f>
        <v>2096.9499999999998</v>
      </c>
      <c r="J80" s="86">
        <f>4049.17-J81</f>
        <v>1686.9700000000003</v>
      </c>
      <c r="K80" s="84">
        <f>3967.24-K81</f>
        <v>1662.1399999999999</v>
      </c>
      <c r="L80" s="104">
        <f t="shared" si="2"/>
        <v>98.528130316484564</v>
      </c>
      <c r="M80" s="79"/>
      <c r="N80" s="81"/>
      <c r="O80" s="81"/>
      <c r="P80" s="81"/>
    </row>
    <row r="81" spans="1:16" ht="15.6">
      <c r="A81" s="82">
        <v>3639</v>
      </c>
      <c r="B81" s="83"/>
      <c r="C81" s="84" t="s">
        <v>480</v>
      </c>
      <c r="D81" s="85">
        <v>43</v>
      </c>
      <c r="E81" s="123">
        <v>43</v>
      </c>
      <c r="F81" s="123">
        <v>39.68</v>
      </c>
      <c r="G81" s="86">
        <f t="shared" si="4"/>
        <v>92.279069767441854</v>
      </c>
      <c r="H81" s="84"/>
      <c r="I81" s="86">
        <v>2282.1999999999998</v>
      </c>
      <c r="J81" s="86">
        <v>2362.1999999999998</v>
      </c>
      <c r="K81" s="84">
        <v>2305.1</v>
      </c>
      <c r="L81" s="104">
        <f t="shared" si="2"/>
        <v>97.582761832190329</v>
      </c>
      <c r="M81" s="79"/>
      <c r="N81" s="81"/>
      <c r="O81" s="81"/>
      <c r="P81" s="81"/>
    </row>
    <row r="82" spans="1:16" ht="15.6">
      <c r="A82" s="82">
        <v>3722</v>
      </c>
      <c r="B82" s="83"/>
      <c r="C82" s="84" t="s">
        <v>481</v>
      </c>
      <c r="D82" s="86">
        <v>21</v>
      </c>
      <c r="E82" s="86">
        <v>21</v>
      </c>
      <c r="F82" s="86">
        <v>19.21</v>
      </c>
      <c r="G82" s="86">
        <f t="shared" si="4"/>
        <v>91.476190476190482</v>
      </c>
      <c r="H82" s="87"/>
      <c r="I82" s="85">
        <v>1354</v>
      </c>
      <c r="J82" s="85">
        <v>1354</v>
      </c>
      <c r="K82" s="84">
        <v>1242.57</v>
      </c>
      <c r="L82" s="104">
        <f t="shared" si="2"/>
        <v>91.770310192023629</v>
      </c>
      <c r="M82" s="89"/>
      <c r="N82" s="81"/>
      <c r="O82" s="81"/>
      <c r="P82" s="81"/>
    </row>
    <row r="83" spans="1:16" ht="15.6">
      <c r="A83" s="82">
        <v>3723</v>
      </c>
      <c r="B83" s="83"/>
      <c r="C83" s="84" t="s">
        <v>482</v>
      </c>
      <c r="D83" s="85">
        <v>3</v>
      </c>
      <c r="E83" s="85">
        <v>3</v>
      </c>
      <c r="F83" s="85">
        <v>4.16</v>
      </c>
      <c r="G83" s="86">
        <f t="shared" si="4"/>
        <v>138.66666666666669</v>
      </c>
      <c r="H83" s="87"/>
      <c r="I83" s="124">
        <v>859</v>
      </c>
      <c r="J83" s="124">
        <v>859</v>
      </c>
      <c r="K83" s="84">
        <v>827.44</v>
      </c>
      <c r="L83" s="104">
        <f t="shared" si="2"/>
        <v>96.32596041909197</v>
      </c>
      <c r="M83" s="79"/>
      <c r="N83" s="81"/>
      <c r="O83" s="81"/>
      <c r="P83" s="81"/>
    </row>
    <row r="84" spans="1:16" ht="15.6">
      <c r="A84" s="82">
        <v>3725</v>
      </c>
      <c r="B84" s="83"/>
      <c r="C84" s="84" t="s">
        <v>483</v>
      </c>
      <c r="D84" s="86">
        <v>300</v>
      </c>
      <c r="E84" s="86">
        <v>300</v>
      </c>
      <c r="F84" s="86">
        <v>278.51</v>
      </c>
      <c r="G84" s="86">
        <f t="shared" si="4"/>
        <v>92.836666666666673</v>
      </c>
      <c r="H84" s="87"/>
      <c r="I84" s="124"/>
      <c r="J84" s="124"/>
      <c r="K84" s="84"/>
      <c r="L84" s="104"/>
      <c r="M84" s="89"/>
      <c r="N84" s="81"/>
      <c r="O84" s="81"/>
      <c r="P84" s="81"/>
    </row>
    <row r="85" spans="1:16" ht="15.6">
      <c r="A85" s="82">
        <v>3745</v>
      </c>
      <c r="B85" s="83"/>
      <c r="C85" s="84" t="s">
        <v>484</v>
      </c>
      <c r="D85" s="85"/>
      <c r="E85" s="85">
        <v>12</v>
      </c>
      <c r="F85" s="85">
        <v>13.78</v>
      </c>
      <c r="G85" s="86">
        <f t="shared" si="4"/>
        <v>114.83333333333331</v>
      </c>
      <c r="H85" s="87"/>
      <c r="I85" s="124">
        <v>255.5</v>
      </c>
      <c r="J85" s="124">
        <v>255.5</v>
      </c>
      <c r="K85" s="84">
        <v>175.11</v>
      </c>
      <c r="L85" s="104">
        <f t="shared" si="2"/>
        <v>68.536203522504906</v>
      </c>
      <c r="M85" s="89"/>
      <c r="N85" s="81"/>
      <c r="O85" s="81"/>
      <c r="P85" s="81"/>
    </row>
    <row r="86" spans="1:16" ht="15.6">
      <c r="A86" s="82"/>
      <c r="B86" s="83"/>
      <c r="C86" s="91" t="s">
        <v>485</v>
      </c>
      <c r="D86" s="125">
        <f>SUM(D87:D93)</f>
        <v>484</v>
      </c>
      <c r="E86" s="125">
        <f>SUM(E87:E93)</f>
        <v>504.1</v>
      </c>
      <c r="F86" s="125">
        <f>SUM(F87:F93)</f>
        <v>459.31</v>
      </c>
      <c r="G86" s="92">
        <f t="shared" si="4"/>
        <v>91.114858163062877</v>
      </c>
      <c r="H86" s="106"/>
      <c r="I86" s="126">
        <f>SUM(I87:I93)</f>
        <v>1420.6</v>
      </c>
      <c r="J86" s="126">
        <f>SUM(J87:J93)</f>
        <v>1728.6999999999998</v>
      </c>
      <c r="K86" s="126">
        <f>SUM(K87:K93)</f>
        <v>1673.2</v>
      </c>
      <c r="L86" s="108">
        <f t="shared" si="2"/>
        <v>96.789494996239966</v>
      </c>
      <c r="M86" s="89"/>
      <c r="N86" s="81"/>
      <c r="O86" s="81"/>
      <c r="P86" s="81"/>
    </row>
    <row r="87" spans="1:16" ht="15.6">
      <c r="A87" s="82">
        <v>4319</v>
      </c>
      <c r="B87" s="83"/>
      <c r="C87" s="84" t="s">
        <v>486</v>
      </c>
      <c r="D87" s="85"/>
      <c r="E87" s="85"/>
      <c r="F87" s="85"/>
      <c r="G87" s="92"/>
      <c r="H87" s="87"/>
      <c r="I87" s="124">
        <v>14</v>
      </c>
      <c r="J87" s="124">
        <v>14</v>
      </c>
      <c r="K87" s="84">
        <v>9.67</v>
      </c>
      <c r="L87" s="104">
        <f t="shared" si="2"/>
        <v>69.071428571428569</v>
      </c>
      <c r="M87" s="89"/>
      <c r="N87" s="81"/>
      <c r="O87" s="81"/>
      <c r="P87" s="81"/>
    </row>
    <row r="88" spans="1:16" ht="15.6">
      <c r="A88" s="82">
        <v>4329</v>
      </c>
      <c r="B88" s="83"/>
      <c r="C88" s="84" t="s">
        <v>487</v>
      </c>
      <c r="D88" s="85"/>
      <c r="E88" s="85"/>
      <c r="F88" s="85"/>
      <c r="G88" s="92"/>
      <c r="H88" s="87"/>
      <c r="I88" s="124">
        <v>10</v>
      </c>
      <c r="J88" s="124">
        <v>10</v>
      </c>
      <c r="K88" s="84">
        <v>10</v>
      </c>
      <c r="L88" s="104">
        <f t="shared" si="2"/>
        <v>100</v>
      </c>
      <c r="M88" s="89"/>
      <c r="N88" s="81"/>
      <c r="O88" s="81"/>
      <c r="P88" s="81"/>
    </row>
    <row r="89" spans="1:16" ht="15.6">
      <c r="A89" s="82">
        <v>4351</v>
      </c>
      <c r="B89" s="83"/>
      <c r="C89" s="84" t="s">
        <v>488</v>
      </c>
      <c r="D89" s="85">
        <v>484</v>
      </c>
      <c r="E89" s="85">
        <v>504.1</v>
      </c>
      <c r="F89" s="85">
        <v>459.31</v>
      </c>
      <c r="G89" s="86">
        <f t="shared" si="4"/>
        <v>91.114858163062877</v>
      </c>
      <c r="H89" s="87"/>
      <c r="I89" s="124">
        <v>1220.5999999999999</v>
      </c>
      <c r="J89" s="124">
        <v>1495.6</v>
      </c>
      <c r="K89" s="84">
        <v>1445.22</v>
      </c>
      <c r="L89" s="104">
        <f t="shared" si="2"/>
        <v>96.631452259962572</v>
      </c>
      <c r="M89" s="89"/>
      <c r="N89" s="81"/>
      <c r="O89" s="81"/>
      <c r="P89" s="81"/>
    </row>
    <row r="90" spans="1:16" ht="15.6">
      <c r="A90" s="82">
        <v>4357</v>
      </c>
      <c r="B90" s="83"/>
      <c r="C90" s="84" t="s">
        <v>489</v>
      </c>
      <c r="D90" s="85"/>
      <c r="E90" s="85"/>
      <c r="F90" s="85"/>
      <c r="G90" s="86"/>
      <c r="H90" s="87"/>
      <c r="I90" s="124"/>
      <c r="J90" s="124">
        <v>4</v>
      </c>
      <c r="K90" s="84">
        <v>4</v>
      </c>
      <c r="L90" s="104">
        <f t="shared" si="2"/>
        <v>100</v>
      </c>
      <c r="M90" s="89"/>
      <c r="N90" s="81"/>
      <c r="O90" s="81"/>
      <c r="P90" s="81"/>
    </row>
    <row r="91" spans="1:16" ht="15.6">
      <c r="A91" s="82">
        <v>4359</v>
      </c>
      <c r="B91" s="83"/>
      <c r="C91" s="84" t="s">
        <v>490</v>
      </c>
      <c r="D91" s="85"/>
      <c r="E91" s="85"/>
      <c r="F91" s="85"/>
      <c r="G91" s="92"/>
      <c r="H91" s="87"/>
      <c r="I91" s="124">
        <v>5</v>
      </c>
      <c r="J91" s="124">
        <v>5</v>
      </c>
      <c r="K91" s="84">
        <v>5</v>
      </c>
      <c r="L91" s="104">
        <f t="shared" si="2"/>
        <v>100</v>
      </c>
      <c r="M91" s="89"/>
      <c r="N91" s="81"/>
      <c r="O91" s="81"/>
      <c r="P91" s="81"/>
    </row>
    <row r="92" spans="1:16" ht="15.6">
      <c r="A92" s="82">
        <v>4377</v>
      </c>
      <c r="B92" s="83"/>
      <c r="C92" s="84" t="s">
        <v>491</v>
      </c>
      <c r="D92" s="85"/>
      <c r="E92" s="85"/>
      <c r="F92" s="85"/>
      <c r="G92" s="92"/>
      <c r="H92" s="87"/>
      <c r="I92" s="124">
        <v>160</v>
      </c>
      <c r="J92" s="124">
        <v>189.1</v>
      </c>
      <c r="K92" s="84">
        <v>188.31</v>
      </c>
      <c r="L92" s="104">
        <f t="shared" si="2"/>
        <v>99.582231623479643</v>
      </c>
      <c r="M92" s="89"/>
      <c r="N92" s="81"/>
      <c r="O92" s="81"/>
      <c r="P92" s="81"/>
    </row>
    <row r="93" spans="1:16" ht="15.6">
      <c r="A93" s="82">
        <v>4379</v>
      </c>
      <c r="B93" s="83"/>
      <c r="C93" s="84" t="s">
        <v>492</v>
      </c>
      <c r="D93" s="85"/>
      <c r="E93" s="85"/>
      <c r="F93" s="85"/>
      <c r="G93" s="92"/>
      <c r="H93" s="87"/>
      <c r="I93" s="124">
        <v>11</v>
      </c>
      <c r="J93" s="124">
        <v>11</v>
      </c>
      <c r="K93" s="84">
        <v>11</v>
      </c>
      <c r="L93" s="104">
        <f t="shared" si="2"/>
        <v>100</v>
      </c>
      <c r="M93" s="89"/>
      <c r="N93" s="81"/>
      <c r="O93" s="81"/>
      <c r="P93" s="81"/>
    </row>
    <row r="94" spans="1:16" ht="15.6">
      <c r="A94" s="82"/>
      <c r="B94" s="83"/>
      <c r="C94" s="91" t="s">
        <v>493</v>
      </c>
      <c r="D94" s="125">
        <f>SUM(D95:D97)</f>
        <v>13</v>
      </c>
      <c r="E94" s="125">
        <f>SUM(E95:E97)</f>
        <v>222.65</v>
      </c>
      <c r="F94" s="125">
        <f>SUM(F95:F97)</f>
        <v>227.92</v>
      </c>
      <c r="G94" s="86">
        <f t="shared" si="4"/>
        <v>102.36694363350549</v>
      </c>
      <c r="H94" s="106"/>
      <c r="I94" s="126">
        <f>SUM(I95:I97)</f>
        <v>1002</v>
      </c>
      <c r="J94" s="126">
        <f>SUM(J95:J97)</f>
        <v>27672.35</v>
      </c>
      <c r="K94" s="126">
        <f>SUM(K95:K97)</f>
        <v>27647.41</v>
      </c>
      <c r="L94" s="108">
        <f t="shared" si="2"/>
        <v>99.909873935534932</v>
      </c>
      <c r="M94" s="89"/>
      <c r="N94" s="81"/>
      <c r="O94" s="81"/>
      <c r="P94" s="81"/>
    </row>
    <row r="95" spans="1:16" ht="15.6">
      <c r="A95" s="82">
        <v>5311</v>
      </c>
      <c r="B95" s="83"/>
      <c r="C95" s="122" t="s">
        <v>494</v>
      </c>
      <c r="D95" s="85">
        <v>13</v>
      </c>
      <c r="E95" s="85">
        <v>13</v>
      </c>
      <c r="F95" s="85">
        <v>18.5</v>
      </c>
      <c r="G95" s="86">
        <f t="shared" si="4"/>
        <v>142.30769230769232</v>
      </c>
      <c r="H95" s="87"/>
      <c r="I95" s="124"/>
      <c r="J95" s="124"/>
      <c r="K95" s="84"/>
      <c r="L95" s="104"/>
      <c r="M95" s="89"/>
      <c r="N95" s="81"/>
      <c r="O95" s="81"/>
      <c r="P95" s="81"/>
    </row>
    <row r="96" spans="1:16" ht="15.6">
      <c r="A96" s="82">
        <v>5212</v>
      </c>
      <c r="B96" s="83"/>
      <c r="C96" s="84" t="s">
        <v>495</v>
      </c>
      <c r="D96" s="85"/>
      <c r="E96" s="85"/>
      <c r="F96" s="85"/>
      <c r="G96" s="86"/>
      <c r="H96" s="87"/>
      <c r="I96" s="124">
        <v>10</v>
      </c>
      <c r="J96" s="124">
        <v>10</v>
      </c>
      <c r="K96" s="84"/>
      <c r="L96" s="104">
        <f t="shared" si="2"/>
        <v>0</v>
      </c>
      <c r="M96" s="89"/>
      <c r="N96" s="81"/>
      <c r="O96" s="81"/>
      <c r="P96" s="81"/>
    </row>
    <row r="97" spans="1:16" ht="15.6">
      <c r="A97" s="82">
        <v>5512</v>
      </c>
      <c r="B97" s="83"/>
      <c r="C97" s="84" t="s">
        <v>496</v>
      </c>
      <c r="D97" s="85"/>
      <c r="E97" s="85">
        <v>209.65</v>
      </c>
      <c r="F97" s="85">
        <v>209.42</v>
      </c>
      <c r="G97" s="86">
        <f t="shared" si="4"/>
        <v>99.890293346052943</v>
      </c>
      <c r="H97" s="87"/>
      <c r="I97" s="124">
        <v>992</v>
      </c>
      <c r="J97" s="124">
        <v>27662.35</v>
      </c>
      <c r="K97" s="84">
        <v>27647.41</v>
      </c>
      <c r="L97" s="104">
        <f t="shared" si="2"/>
        <v>99.945991573384035</v>
      </c>
      <c r="M97" s="89"/>
      <c r="N97" s="81"/>
      <c r="O97" s="81"/>
      <c r="P97" s="81"/>
    </row>
    <row r="98" spans="1:16" ht="15.6">
      <c r="A98" s="82"/>
      <c r="B98" s="83"/>
      <c r="C98" s="91" t="s">
        <v>497</v>
      </c>
      <c r="D98" s="125">
        <f>SUM(D99:D106)</f>
        <v>502</v>
      </c>
      <c r="E98" s="125">
        <f>SUM(E99:E106)</f>
        <v>28110.37</v>
      </c>
      <c r="F98" s="125">
        <f>SUM(F99:F106)</f>
        <v>28112.7</v>
      </c>
      <c r="G98" s="92">
        <f t="shared" si="4"/>
        <v>100.00828875607117</v>
      </c>
      <c r="H98" s="106"/>
      <c r="I98" s="126">
        <f>SUM(I99:I106)</f>
        <v>10683.929999999998</v>
      </c>
      <c r="J98" s="126">
        <f>SUM(J99:J106)</f>
        <v>38459.440000000002</v>
      </c>
      <c r="K98" s="126">
        <f>SUM(K99:K106)</f>
        <v>37863.72</v>
      </c>
      <c r="L98" s="108">
        <f t="shared" si="2"/>
        <v>98.451043488932754</v>
      </c>
      <c r="M98" s="89"/>
      <c r="N98" s="81"/>
      <c r="O98" s="81"/>
      <c r="P98" s="81"/>
    </row>
    <row r="99" spans="1:16" ht="15.6">
      <c r="A99" s="82">
        <v>6112</v>
      </c>
      <c r="B99" s="83"/>
      <c r="C99" s="84" t="s">
        <v>498</v>
      </c>
      <c r="D99" s="85"/>
      <c r="E99" s="85"/>
      <c r="F99" s="85"/>
      <c r="G99" s="92"/>
      <c r="H99" s="87"/>
      <c r="I99" s="124">
        <v>1026.8</v>
      </c>
      <c r="J99" s="124">
        <v>1075</v>
      </c>
      <c r="K99" s="84">
        <v>1066.5999999999999</v>
      </c>
      <c r="L99" s="104">
        <f t="shared" si="2"/>
        <v>99.218604651162778</v>
      </c>
      <c r="M99" s="89"/>
      <c r="N99" s="81"/>
      <c r="O99" s="81"/>
      <c r="P99" s="81"/>
    </row>
    <row r="100" spans="1:16" ht="15.6">
      <c r="A100" s="82">
        <v>6171</v>
      </c>
      <c r="B100" s="83"/>
      <c r="C100" s="84" t="s">
        <v>499</v>
      </c>
      <c r="D100" s="85">
        <v>8</v>
      </c>
      <c r="E100" s="85">
        <v>8</v>
      </c>
      <c r="F100" s="85">
        <v>13.15</v>
      </c>
      <c r="G100" s="90">
        <f t="shared" si="4"/>
        <v>164.375</v>
      </c>
      <c r="H100" s="87"/>
      <c r="I100" s="124">
        <v>7714</v>
      </c>
      <c r="J100" s="124">
        <v>7865.8</v>
      </c>
      <c r="K100" s="84">
        <v>7336.8</v>
      </c>
      <c r="L100" s="104">
        <f t="shared" si="2"/>
        <v>93.274682804037738</v>
      </c>
      <c r="M100" s="89"/>
      <c r="N100" s="81"/>
      <c r="O100" s="81"/>
      <c r="P100" s="81"/>
    </row>
    <row r="101" spans="1:16" ht="16.2" thickBot="1">
      <c r="A101" s="97">
        <v>6310</v>
      </c>
      <c r="B101" s="98"/>
      <c r="C101" s="114" t="s">
        <v>500</v>
      </c>
      <c r="D101" s="115">
        <v>9.1</v>
      </c>
      <c r="E101" s="115">
        <v>9.1</v>
      </c>
      <c r="F101" s="127">
        <v>7.18</v>
      </c>
      <c r="G101" s="117">
        <f t="shared" si="4"/>
        <v>78.901098901098905</v>
      </c>
      <c r="H101" s="116"/>
      <c r="I101" s="128">
        <v>248</v>
      </c>
      <c r="J101" s="128">
        <v>258</v>
      </c>
      <c r="K101" s="114">
        <v>249.16</v>
      </c>
      <c r="L101" s="118">
        <f t="shared" si="2"/>
        <v>96.573643410852711</v>
      </c>
      <c r="M101" s="89"/>
      <c r="N101" s="81"/>
      <c r="O101" s="81"/>
      <c r="P101" s="81"/>
    </row>
    <row r="102" spans="1:16" ht="15.6">
      <c r="A102" s="72">
        <v>6330</v>
      </c>
      <c r="B102" s="73"/>
      <c r="C102" s="77" t="s">
        <v>501</v>
      </c>
      <c r="D102" s="120">
        <v>484.9</v>
      </c>
      <c r="E102" s="120">
        <v>28093.27</v>
      </c>
      <c r="F102" s="120">
        <v>28092.37</v>
      </c>
      <c r="G102" s="120">
        <f t="shared" si="4"/>
        <v>99.996796385753598</v>
      </c>
      <c r="H102" s="76"/>
      <c r="I102" s="129">
        <v>184.9</v>
      </c>
      <c r="J102" s="130">
        <v>27803.27</v>
      </c>
      <c r="K102" s="77">
        <v>27802.34</v>
      </c>
      <c r="L102" s="131">
        <f t="shared" si="2"/>
        <v>99.996655069709433</v>
      </c>
      <c r="M102" s="89"/>
      <c r="N102" s="81"/>
      <c r="O102" s="81"/>
      <c r="P102" s="81"/>
    </row>
    <row r="103" spans="1:16" ht="15.6">
      <c r="A103" s="82">
        <v>6399</v>
      </c>
      <c r="B103" s="83"/>
      <c r="C103" s="84" t="s">
        <v>502</v>
      </c>
      <c r="D103" s="86"/>
      <c r="E103" s="86"/>
      <c r="F103" s="86"/>
      <c r="G103" s="92"/>
      <c r="H103" s="87"/>
      <c r="I103" s="132">
        <v>1345</v>
      </c>
      <c r="J103" s="132">
        <v>1297.03</v>
      </c>
      <c r="K103" s="133">
        <v>1253.17</v>
      </c>
      <c r="L103" s="104">
        <f t="shared" si="2"/>
        <v>96.618428255321788</v>
      </c>
      <c r="M103" s="89"/>
      <c r="N103" s="81"/>
      <c r="O103" s="81"/>
      <c r="P103" s="81"/>
    </row>
    <row r="104" spans="1:16" ht="15.6">
      <c r="A104" s="82">
        <v>6402</v>
      </c>
      <c r="B104" s="83"/>
      <c r="C104" s="84" t="s">
        <v>503</v>
      </c>
      <c r="D104" s="85"/>
      <c r="E104" s="85"/>
      <c r="F104" s="85"/>
      <c r="G104" s="92"/>
      <c r="H104" s="87"/>
      <c r="I104" s="124">
        <v>83.73</v>
      </c>
      <c r="J104" s="124">
        <v>86.4</v>
      </c>
      <c r="K104" s="84">
        <v>86.4</v>
      </c>
      <c r="L104" s="104">
        <f t="shared" si="2"/>
        <v>100</v>
      </c>
      <c r="M104" s="89"/>
      <c r="N104" s="80"/>
      <c r="O104" s="81"/>
      <c r="P104" s="81"/>
    </row>
    <row r="105" spans="1:16" ht="15.6">
      <c r="A105" s="134">
        <v>6409</v>
      </c>
      <c r="B105" s="135"/>
      <c r="C105" s="136" t="s">
        <v>504</v>
      </c>
      <c r="D105" s="136"/>
      <c r="E105" s="136"/>
      <c r="F105" s="113"/>
      <c r="G105" s="137"/>
      <c r="H105" s="138"/>
      <c r="I105" s="139">
        <v>81.5</v>
      </c>
      <c r="J105" s="139">
        <v>73.94</v>
      </c>
      <c r="K105" s="136">
        <v>69.25</v>
      </c>
      <c r="L105" s="140">
        <f>K105/J105*100</f>
        <v>93.657019204760616</v>
      </c>
      <c r="M105" s="89"/>
      <c r="N105" s="81"/>
      <c r="O105" s="81"/>
      <c r="P105" s="81"/>
    </row>
    <row r="106" spans="1:16" s="144" customFormat="1" ht="16.2" thickBot="1">
      <c r="A106" s="134"/>
      <c r="B106" s="135"/>
      <c r="C106" s="136"/>
      <c r="D106" s="136"/>
      <c r="E106" s="136"/>
      <c r="F106" s="136"/>
      <c r="G106" s="137"/>
      <c r="H106" s="138"/>
      <c r="I106" s="141"/>
      <c r="J106" s="136"/>
      <c r="K106" s="136"/>
      <c r="L106" s="140"/>
      <c r="M106" s="142"/>
      <c r="N106" s="143"/>
      <c r="O106" s="143"/>
      <c r="P106" s="143"/>
    </row>
    <row r="107" spans="1:16" ht="15.6">
      <c r="A107" s="145"/>
      <c r="B107" s="77"/>
      <c r="C107" s="77" t="s">
        <v>505</v>
      </c>
      <c r="D107" s="120">
        <f>D108</f>
        <v>4400</v>
      </c>
      <c r="E107" s="120">
        <f>SUM(E108:E109)</f>
        <v>30101.759999999998</v>
      </c>
      <c r="F107" s="120">
        <f>SUM(F108:F109)</f>
        <v>26077.079999999998</v>
      </c>
      <c r="G107" s="146">
        <f t="shared" si="4"/>
        <v>86.629751881617551</v>
      </c>
      <c r="H107" s="76"/>
      <c r="I107" s="120">
        <f>I110+I111</f>
        <v>-3029.78</v>
      </c>
      <c r="J107" s="120">
        <f>J110+J111</f>
        <v>-15466.470000000001</v>
      </c>
      <c r="K107" s="77">
        <f>SUM(K108:K111)</f>
        <v>-15466.84</v>
      </c>
      <c r="L107" s="121">
        <f>K107/J107*100</f>
        <v>100.00239227179829</v>
      </c>
      <c r="M107" s="89"/>
      <c r="N107" s="81"/>
      <c r="O107" s="81"/>
      <c r="P107" s="81"/>
    </row>
    <row r="108" spans="1:16" ht="18.600000000000001" customHeight="1">
      <c r="A108" s="147"/>
      <c r="B108" s="122">
        <v>8115</v>
      </c>
      <c r="C108" s="84" t="s">
        <v>506</v>
      </c>
      <c r="D108" s="86">
        <v>4400</v>
      </c>
      <c r="E108" s="86">
        <v>4400</v>
      </c>
      <c r="F108" s="86">
        <v>1289.78</v>
      </c>
      <c r="G108" s="86">
        <f t="shared" si="4"/>
        <v>29.313181818181818</v>
      </c>
      <c r="H108" s="87"/>
      <c r="I108" s="84"/>
      <c r="J108" s="84"/>
      <c r="K108" s="84"/>
      <c r="L108" s="104"/>
      <c r="M108" s="89"/>
      <c r="N108" s="81"/>
      <c r="O108" s="81"/>
      <c r="P108" s="81"/>
    </row>
    <row r="109" spans="1:16" ht="15.6">
      <c r="A109" s="147"/>
      <c r="B109" s="122">
        <v>8123</v>
      </c>
      <c r="C109" s="84" t="s">
        <v>507</v>
      </c>
      <c r="D109" s="86"/>
      <c r="E109" s="86">
        <v>25701.759999999998</v>
      </c>
      <c r="F109" s="148">
        <v>24787.3</v>
      </c>
      <c r="G109" s="86">
        <f t="shared" si="4"/>
        <v>96.442033541671861</v>
      </c>
      <c r="H109" s="87"/>
      <c r="I109" s="84"/>
      <c r="J109" s="84"/>
      <c r="K109" s="148"/>
      <c r="L109" s="104"/>
      <c r="M109" s="89"/>
      <c r="N109" s="81"/>
      <c r="O109" s="81"/>
      <c r="P109" s="81"/>
    </row>
    <row r="110" spans="1:16" ht="15.6">
      <c r="A110" s="147"/>
      <c r="B110" s="122">
        <v>8124</v>
      </c>
      <c r="C110" s="84" t="s">
        <v>508</v>
      </c>
      <c r="D110" s="84"/>
      <c r="E110" s="84"/>
      <c r="F110" s="84"/>
      <c r="G110" s="92"/>
      <c r="H110" s="87"/>
      <c r="I110" s="86">
        <v>-2891</v>
      </c>
      <c r="J110" s="84">
        <v>-15356.79</v>
      </c>
      <c r="K110" s="84">
        <v>-15356.44</v>
      </c>
      <c r="L110" s="104">
        <f>K110/J110*100</f>
        <v>99.997720877865746</v>
      </c>
      <c r="M110" s="89"/>
      <c r="N110" s="81"/>
      <c r="O110" s="81"/>
      <c r="P110" s="81"/>
    </row>
    <row r="111" spans="1:16" ht="15.6">
      <c r="A111" s="147"/>
      <c r="B111" s="122">
        <v>8901</v>
      </c>
      <c r="C111" s="84" t="s">
        <v>509</v>
      </c>
      <c r="D111" s="84"/>
      <c r="E111" s="84"/>
      <c r="F111" s="84"/>
      <c r="G111" s="92"/>
      <c r="H111" s="87"/>
      <c r="I111" s="86">
        <v>-138.78</v>
      </c>
      <c r="J111" s="84">
        <v>-109.68</v>
      </c>
      <c r="K111" s="84">
        <v>-110.4</v>
      </c>
      <c r="L111" s="104">
        <f>K111/J111*100</f>
        <v>100.65645514223193</v>
      </c>
      <c r="M111" s="89"/>
      <c r="N111" s="81"/>
      <c r="O111" s="81"/>
      <c r="P111" s="81"/>
    </row>
    <row r="112" spans="1:16" ht="15.6">
      <c r="A112" s="147"/>
      <c r="B112" s="84"/>
      <c r="C112" s="91"/>
      <c r="D112" s="84"/>
      <c r="E112" s="84"/>
      <c r="F112" s="84"/>
      <c r="G112" s="92"/>
      <c r="H112" s="87"/>
      <c r="I112" s="84"/>
      <c r="J112" s="84"/>
      <c r="K112" s="84"/>
      <c r="L112" s="104"/>
      <c r="M112" s="89"/>
      <c r="N112" s="81"/>
      <c r="O112" s="81"/>
      <c r="P112" s="81"/>
    </row>
    <row r="113" spans="1:16" ht="15.6">
      <c r="A113" s="147"/>
      <c r="B113" s="84"/>
      <c r="C113" s="91" t="s">
        <v>510</v>
      </c>
      <c r="D113" s="125">
        <f>D98+D94+D86+D52+D41+D37+D27+D24+D13+D5</f>
        <v>32961.699999999997</v>
      </c>
      <c r="E113" s="125">
        <f>E98+E94+E86+E52+E41+E37+E27+E24+E13+E5</f>
        <v>80010.899999999994</v>
      </c>
      <c r="F113" s="125">
        <f>F98+F94+F86+F52+F41+F37+F27+F24+F13+F5</f>
        <v>80430.650000000009</v>
      </c>
      <c r="G113" s="92">
        <f t="shared" si="4"/>
        <v>100.52461602106715</v>
      </c>
      <c r="H113" s="106"/>
      <c r="I113" s="92"/>
      <c r="J113" s="91"/>
      <c r="K113" s="91"/>
      <c r="L113" s="104"/>
      <c r="M113" s="79"/>
      <c r="N113" s="80"/>
      <c r="O113" s="81"/>
      <c r="P113" s="81"/>
    </row>
    <row r="114" spans="1:16" ht="15.6">
      <c r="A114" s="147"/>
      <c r="B114" s="84"/>
      <c r="C114" s="91" t="s">
        <v>321</v>
      </c>
      <c r="D114" s="91"/>
      <c r="E114" s="91"/>
      <c r="F114" s="91"/>
      <c r="G114" s="91"/>
      <c r="H114" s="106"/>
      <c r="I114" s="92">
        <f>I98+I94+I86+I52+I41+I37</f>
        <v>34331.919999999998</v>
      </c>
      <c r="J114" s="92">
        <f>J98+J94+J86+J52+J41+J37</f>
        <v>94646.19</v>
      </c>
      <c r="K114" s="92">
        <f>K98+K94+K86+K52+K41+K37</f>
        <v>91040.890000000014</v>
      </c>
      <c r="L114" s="108">
        <f>K114/J114*100</f>
        <v>96.190760557820681</v>
      </c>
      <c r="M114" s="89"/>
      <c r="N114" s="81"/>
      <c r="O114" s="81"/>
      <c r="P114" s="81"/>
    </row>
    <row r="115" spans="1:16" ht="15.6">
      <c r="A115" s="147"/>
      <c r="B115" s="84"/>
      <c r="C115" s="91" t="s">
        <v>511</v>
      </c>
      <c r="D115" s="91"/>
      <c r="E115" s="91"/>
      <c r="F115" s="91"/>
      <c r="G115" s="91"/>
      <c r="H115" s="106"/>
      <c r="I115" s="92">
        <f>D113-I114</f>
        <v>-1370.2200000000012</v>
      </c>
      <c r="J115" s="92">
        <f>E113-J114</f>
        <v>-14635.290000000008</v>
      </c>
      <c r="K115" s="92">
        <f>F113-K114</f>
        <v>-10610.240000000005</v>
      </c>
      <c r="L115" s="104"/>
      <c r="M115" s="89"/>
      <c r="N115" s="81"/>
      <c r="O115" s="81"/>
      <c r="P115" s="81"/>
    </row>
    <row r="116" spans="1:16" ht="16.2" thickBot="1">
      <c r="A116" s="149"/>
      <c r="B116" s="114"/>
      <c r="C116" s="99" t="s">
        <v>505</v>
      </c>
      <c r="D116" s="150"/>
      <c r="E116" s="150"/>
      <c r="F116" s="150"/>
      <c r="G116" s="150"/>
      <c r="H116" s="151"/>
      <c r="I116" s="152">
        <f>D107+I107</f>
        <v>1370.2199999999998</v>
      </c>
      <c r="J116" s="100">
        <f>E107+J107</f>
        <v>14635.289999999997</v>
      </c>
      <c r="K116" s="100">
        <f>F107+K107</f>
        <v>10610.239999999998</v>
      </c>
      <c r="L116" s="118"/>
      <c r="M116" s="79"/>
      <c r="N116" s="81"/>
      <c r="O116" s="81"/>
      <c r="P116" s="81"/>
    </row>
    <row r="117" spans="1:16" ht="15.6">
      <c r="A117" s="81"/>
      <c r="B117" s="81"/>
      <c r="C117" s="153"/>
      <c r="D117" s="154"/>
      <c r="E117" s="154"/>
      <c r="F117" s="154"/>
      <c r="G117" s="154"/>
      <c r="H117" s="154"/>
      <c r="I117" s="154"/>
      <c r="J117" s="154"/>
      <c r="K117" s="154"/>
      <c r="L117" s="155"/>
      <c r="M117" s="89"/>
      <c r="N117" s="81"/>
      <c r="O117" s="81"/>
      <c r="P117" s="81"/>
    </row>
    <row r="118" spans="1:16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</row>
  </sheetData>
  <mergeCells count="1">
    <mergeCell ref="C1:L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6"/>
  <sheetViews>
    <sheetView workbookViewId="0">
      <selection activeCell="A27" sqref="A27"/>
    </sheetView>
  </sheetViews>
  <sheetFormatPr defaultRowHeight="14.4"/>
  <cols>
    <col min="1" max="1" width="7.33203125" bestFit="1" customWidth="1"/>
    <col min="2" max="2" width="13.109375" bestFit="1" customWidth="1"/>
    <col min="3" max="3" width="12.33203125" bestFit="1" customWidth="1"/>
    <col min="4" max="4" width="13.109375" bestFit="1" customWidth="1"/>
    <col min="5" max="5" width="7.88671875" bestFit="1" customWidth="1"/>
    <col min="6" max="6" width="6.44140625" bestFit="1" customWidth="1"/>
  </cols>
  <sheetData>
    <row r="3" spans="1:11" ht="15.6">
      <c r="A3" s="184" t="s">
        <v>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/>
      <c r="B5" s="2" t="s">
        <v>8</v>
      </c>
      <c r="C5" s="2" t="s">
        <v>9</v>
      </c>
      <c r="D5" s="2" t="s">
        <v>10</v>
      </c>
      <c r="E5" s="2"/>
      <c r="F5" s="2"/>
      <c r="G5" s="2"/>
      <c r="H5" s="2"/>
      <c r="I5" s="2"/>
      <c r="J5" s="2"/>
    </row>
    <row r="6" spans="1:11">
      <c r="A6" s="1" t="s">
        <v>11</v>
      </c>
      <c r="B6" s="4">
        <v>63062626.700000003</v>
      </c>
      <c r="C6" s="4">
        <v>63780273.25</v>
      </c>
      <c r="D6" s="4">
        <v>52643771.75</v>
      </c>
    </row>
    <row r="7" spans="1:11">
      <c r="A7" s="1" t="s">
        <v>12</v>
      </c>
      <c r="B7" s="4">
        <v>61472055.990000002</v>
      </c>
      <c r="C7" s="4">
        <v>64992931.869999997</v>
      </c>
      <c r="D7" s="4">
        <v>63254010.640000001</v>
      </c>
    </row>
    <row r="8" spans="1:11">
      <c r="A8" s="3" t="s">
        <v>13</v>
      </c>
      <c r="B8" s="4">
        <v>1590570.7100000009</v>
      </c>
      <c r="C8" s="4">
        <v>-1212658.6199999973</v>
      </c>
      <c r="D8" s="4">
        <v>-10610238.890000001</v>
      </c>
    </row>
    <row r="11" spans="1:11" ht="15.6">
      <c r="A11" s="184" t="s">
        <v>14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3" spans="1:11">
      <c r="A13" s="1" t="s">
        <v>15</v>
      </c>
      <c r="B13" s="2" t="s">
        <v>16</v>
      </c>
      <c r="C13" s="2" t="s">
        <v>17</v>
      </c>
      <c r="D13" s="2" t="s">
        <v>17</v>
      </c>
      <c r="E13" s="2" t="s">
        <v>18</v>
      </c>
      <c r="F13" s="2" t="s">
        <v>19</v>
      </c>
      <c r="G13" s="2"/>
      <c r="H13" s="2"/>
      <c r="I13" s="2"/>
      <c r="J13" s="2"/>
    </row>
    <row r="14" spans="1:11">
      <c r="C14" s="2" t="s">
        <v>20</v>
      </c>
      <c r="D14" s="2" t="s">
        <v>21</v>
      </c>
    </row>
    <row r="15" spans="1:11">
      <c r="A15" s="1" t="s">
        <v>11</v>
      </c>
      <c r="B15" s="4">
        <v>34686270.090000004</v>
      </c>
      <c r="C15" s="4">
        <v>31966800</v>
      </c>
      <c r="D15" s="4">
        <v>34275260</v>
      </c>
      <c r="E15" s="4">
        <v>108.50717022035363</v>
      </c>
      <c r="F15" s="4">
        <v>101.19914506848382</v>
      </c>
    </row>
    <row r="16" spans="1:11">
      <c r="A16" s="1" t="s">
        <v>12</v>
      </c>
      <c r="B16" s="4">
        <v>30305033.399999999</v>
      </c>
      <c r="C16" s="4">
        <v>28532520</v>
      </c>
      <c r="D16" s="4">
        <v>31892830</v>
      </c>
      <c r="E16" s="4">
        <v>106.21225675124384</v>
      </c>
      <c r="F16" s="4">
        <v>95.021462190718097</v>
      </c>
    </row>
    <row r="17" spans="1:11">
      <c r="A17" s="3" t="s">
        <v>13</v>
      </c>
      <c r="B17" s="4">
        <v>4381236.6900000051</v>
      </c>
      <c r="C17" s="4">
        <v>3434280</v>
      </c>
      <c r="D17" s="4">
        <v>2382430</v>
      </c>
    </row>
    <row r="20" spans="1:11" ht="15.6">
      <c r="A20" s="184" t="s">
        <v>22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</row>
    <row r="22" spans="1:11">
      <c r="A22" s="1" t="s">
        <v>15</v>
      </c>
      <c r="B22" s="2" t="s">
        <v>16</v>
      </c>
      <c r="C22" s="2" t="s">
        <v>17</v>
      </c>
      <c r="D22" s="2" t="s">
        <v>17</v>
      </c>
      <c r="E22" s="2" t="s">
        <v>18</v>
      </c>
      <c r="F22" s="2" t="s">
        <v>19</v>
      </c>
      <c r="G22" s="2"/>
      <c r="H22" s="2"/>
      <c r="I22" s="2"/>
      <c r="J22" s="2"/>
    </row>
    <row r="23" spans="1:11">
      <c r="C23" s="2" t="s">
        <v>20</v>
      </c>
      <c r="D23" s="2" t="s">
        <v>21</v>
      </c>
    </row>
    <row r="24" spans="1:11">
      <c r="A24" s="1" t="s">
        <v>11</v>
      </c>
      <c r="B24" s="4">
        <v>17957501.66</v>
      </c>
      <c r="C24" s="4">
        <v>810000</v>
      </c>
      <c r="D24" s="4">
        <v>17942370</v>
      </c>
      <c r="E24" s="4">
        <v>2216.975513580247</v>
      </c>
      <c r="F24" s="4">
        <v>100.08433478966268</v>
      </c>
    </row>
    <row r="25" spans="1:11">
      <c r="A25" s="1" t="s">
        <v>12</v>
      </c>
      <c r="B25" s="4">
        <v>32948977.239999998</v>
      </c>
      <c r="C25" s="4">
        <v>5614500</v>
      </c>
      <c r="D25" s="4">
        <v>34960090</v>
      </c>
      <c r="E25" s="4">
        <v>586.85505815299666</v>
      </c>
      <c r="F25" s="4">
        <v>94.247403939749574</v>
      </c>
    </row>
    <row r="26" spans="1:11">
      <c r="A26" s="3" t="s">
        <v>13</v>
      </c>
      <c r="B26" s="4">
        <v>-14991475.579999998</v>
      </c>
      <c r="C26" s="4">
        <v>-4804500</v>
      </c>
      <c r="D26" s="4">
        <v>-17017720</v>
      </c>
    </row>
  </sheetData>
  <mergeCells count="3">
    <mergeCell ref="A3:K3"/>
    <mergeCell ref="A11:K11"/>
    <mergeCell ref="A20:K2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K40"/>
  <sheetViews>
    <sheetView workbookViewId="0">
      <selection activeCell="A41" sqref="A41"/>
    </sheetView>
  </sheetViews>
  <sheetFormatPr defaultRowHeight="14.4"/>
  <cols>
    <col min="1" max="1" width="19.44140625" bestFit="1" customWidth="1"/>
    <col min="2" max="4" width="12.44140625" bestFit="1" customWidth="1"/>
    <col min="5" max="5" width="7.88671875" bestFit="1" customWidth="1"/>
    <col min="6" max="6" width="6.5546875" bestFit="1" customWidth="1"/>
  </cols>
  <sheetData>
    <row r="3" spans="1:11" ht="15.6">
      <c r="A3" s="184" t="s">
        <v>23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15</v>
      </c>
      <c r="B5" s="2" t="s">
        <v>16</v>
      </c>
      <c r="C5" s="2" t="s">
        <v>17</v>
      </c>
      <c r="D5" s="2" t="s">
        <v>17</v>
      </c>
      <c r="E5" s="2" t="s">
        <v>18</v>
      </c>
      <c r="F5" s="2" t="s">
        <v>19</v>
      </c>
      <c r="G5" s="2"/>
      <c r="H5" s="2"/>
      <c r="I5" s="2"/>
      <c r="J5" s="2"/>
    </row>
    <row r="6" spans="1:11">
      <c r="C6" s="2" t="s">
        <v>20</v>
      </c>
      <c r="D6" s="2" t="s">
        <v>21</v>
      </c>
    </row>
    <row r="7" spans="1:11">
      <c r="A7" s="3" t="s">
        <v>24</v>
      </c>
      <c r="B7" s="4">
        <v>25828509.350000001</v>
      </c>
      <c r="C7" s="4">
        <v>25908500</v>
      </c>
      <c r="D7" s="4">
        <v>25433530</v>
      </c>
      <c r="E7" s="4">
        <v>99.691257116390375</v>
      </c>
      <c r="F7" s="4">
        <v>101.55298674623619</v>
      </c>
    </row>
    <row r="8" spans="1:11">
      <c r="A8" s="3" t="s">
        <v>25</v>
      </c>
      <c r="B8" s="4">
        <v>4663698.45</v>
      </c>
      <c r="C8" s="4">
        <v>4144900</v>
      </c>
      <c r="D8" s="4">
        <v>4647650</v>
      </c>
      <c r="E8" s="4">
        <v>112.51654925329923</v>
      </c>
      <c r="F8" s="4">
        <v>100.34530246468645</v>
      </c>
    </row>
    <row r="9" spans="1:11">
      <c r="A9" s="3" t="s">
        <v>26</v>
      </c>
      <c r="B9" s="4">
        <v>1286330</v>
      </c>
      <c r="C9" s="4">
        <v>810000</v>
      </c>
      <c r="D9" s="4">
        <v>1272000</v>
      </c>
      <c r="E9" s="4">
        <v>158.80617283950619</v>
      </c>
      <c r="F9" s="4">
        <v>101.12657232704403</v>
      </c>
    </row>
    <row r="10" spans="1:11">
      <c r="A10" s="3" t="s">
        <v>27</v>
      </c>
      <c r="B10" s="4">
        <v>20865233.950000003</v>
      </c>
      <c r="C10" s="4">
        <v>1913400</v>
      </c>
      <c r="D10" s="4">
        <v>20864450</v>
      </c>
      <c r="E10" s="4">
        <v>1090.4794580328212</v>
      </c>
      <c r="F10" s="4">
        <v>100.003757348025</v>
      </c>
    </row>
    <row r="11" spans="1:11">
      <c r="A11" s="1" t="s">
        <v>28</v>
      </c>
      <c r="B11" s="5">
        <v>52643771.75</v>
      </c>
      <c r="C11" s="5">
        <v>32776800</v>
      </c>
      <c r="D11" s="5">
        <v>52217630</v>
      </c>
      <c r="E11" s="5">
        <v>160.61290836811403</v>
      </c>
      <c r="F11" s="5">
        <v>100.81608788066406</v>
      </c>
    </row>
    <row r="14" spans="1:11" ht="15.6">
      <c r="A14" s="184" t="s">
        <v>29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6" spans="1:11">
      <c r="A16" s="1" t="s">
        <v>30</v>
      </c>
      <c r="B16" s="2" t="s">
        <v>16</v>
      </c>
      <c r="C16" s="2" t="s">
        <v>17</v>
      </c>
      <c r="D16" s="2" t="s">
        <v>17</v>
      </c>
      <c r="E16" s="2" t="s">
        <v>18</v>
      </c>
      <c r="F16" s="2" t="s">
        <v>19</v>
      </c>
      <c r="G16" s="2"/>
      <c r="H16" s="2"/>
      <c r="I16" s="2"/>
      <c r="J16" s="2"/>
    </row>
    <row r="17" spans="1:11">
      <c r="C17" s="2" t="s">
        <v>20</v>
      </c>
      <c r="D17" s="2" t="s">
        <v>21</v>
      </c>
    </row>
    <row r="18" spans="1:11">
      <c r="A18" s="3" t="s">
        <v>31</v>
      </c>
      <c r="B18" s="4">
        <v>21837857.469999999</v>
      </c>
      <c r="C18" s="4">
        <v>22120000</v>
      </c>
      <c r="D18" s="4">
        <v>21634030</v>
      </c>
      <c r="E18" s="4">
        <v>98.724491274864377</v>
      </c>
      <c r="F18" s="4">
        <v>100.94216135412587</v>
      </c>
    </row>
    <row r="19" spans="1:11">
      <c r="A19" s="3" t="s">
        <v>32</v>
      </c>
      <c r="B19" s="4">
        <v>1544543.99</v>
      </c>
      <c r="C19" s="4">
        <v>1536500</v>
      </c>
      <c r="D19" s="4">
        <v>1537500</v>
      </c>
      <c r="E19" s="4">
        <v>100.52352684672958</v>
      </c>
      <c r="F19" s="4">
        <v>100.45814569105691</v>
      </c>
    </row>
    <row r="20" spans="1:11">
      <c r="A20" s="3" t="s">
        <v>33</v>
      </c>
      <c r="B20" s="4">
        <v>451370</v>
      </c>
      <c r="C20" s="4">
        <v>382000</v>
      </c>
      <c r="D20" s="4">
        <v>392000</v>
      </c>
      <c r="E20" s="4">
        <v>118.15968586387434</v>
      </c>
      <c r="F20" s="4">
        <v>115.1454081632653</v>
      </c>
    </row>
    <row r="21" spans="1:11">
      <c r="A21" s="3" t="s">
        <v>34</v>
      </c>
      <c r="B21" s="4">
        <v>1467663.19</v>
      </c>
      <c r="C21" s="4">
        <v>1340000</v>
      </c>
      <c r="D21" s="4">
        <v>1340000</v>
      </c>
      <c r="E21" s="4">
        <v>109.52710373134327</v>
      </c>
      <c r="F21" s="4">
        <v>109.52710373134327</v>
      </c>
    </row>
    <row r="22" spans="1:11">
      <c r="A22" s="3" t="s">
        <v>35</v>
      </c>
      <c r="B22" s="4">
        <v>527074.70000000298</v>
      </c>
      <c r="C22" s="4">
        <v>530000</v>
      </c>
      <c r="D22" s="4">
        <v>530000</v>
      </c>
      <c r="E22" s="4">
        <v>99.448056603774148</v>
      </c>
    </row>
    <row r="25" spans="1:11" ht="15.6">
      <c r="A25" s="184" t="s">
        <v>36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7" spans="1:11">
      <c r="A27" s="1" t="s">
        <v>37</v>
      </c>
      <c r="B27" s="2" t="s">
        <v>8</v>
      </c>
      <c r="C27" s="2" t="s">
        <v>9</v>
      </c>
      <c r="D27" s="2" t="s">
        <v>10</v>
      </c>
      <c r="E27" s="2"/>
      <c r="F27" s="2"/>
      <c r="G27" s="2"/>
      <c r="H27" s="2"/>
      <c r="I27" s="2"/>
      <c r="J27" s="2"/>
    </row>
    <row r="28" spans="1:11">
      <c r="A28" s="3" t="s">
        <v>38</v>
      </c>
      <c r="B28" s="4">
        <v>1960657.18</v>
      </c>
      <c r="C28" s="4">
        <v>1917977.01</v>
      </c>
      <c r="D28" s="4">
        <v>1553343.29</v>
      </c>
    </row>
    <row r="29" spans="1:11">
      <c r="A29" s="3" t="s">
        <v>39</v>
      </c>
      <c r="B29" s="4">
        <v>2081412.07</v>
      </c>
      <c r="C29" s="4">
        <v>2060506.72</v>
      </c>
      <c r="D29" s="4">
        <v>1792194.47</v>
      </c>
    </row>
    <row r="30" spans="1:11">
      <c r="A30" s="3" t="s">
        <v>40</v>
      </c>
      <c r="B30" s="4">
        <v>2750215.09</v>
      </c>
      <c r="C30" s="4">
        <v>2645237.5</v>
      </c>
      <c r="D30" s="4">
        <v>2311102.19</v>
      </c>
    </row>
    <row r="31" spans="1:11">
      <c r="A31" s="3" t="s">
        <v>41</v>
      </c>
      <c r="B31" s="4">
        <v>1116389.28</v>
      </c>
      <c r="C31" s="4">
        <v>1572963.92</v>
      </c>
      <c r="D31" s="4">
        <v>1679721.85</v>
      </c>
    </row>
    <row r="32" spans="1:11">
      <c r="A32" s="3" t="s">
        <v>42</v>
      </c>
      <c r="B32" s="4">
        <v>1450768.4</v>
      </c>
      <c r="C32" s="4">
        <v>1495753.41</v>
      </c>
      <c r="D32" s="4">
        <v>1559095.49</v>
      </c>
    </row>
    <row r="33" spans="1:4">
      <c r="A33" s="3" t="s">
        <v>43</v>
      </c>
      <c r="B33" s="4">
        <v>1423341.5</v>
      </c>
      <c r="C33" s="4">
        <v>1149313.42</v>
      </c>
      <c r="D33" s="4">
        <v>1335020.93</v>
      </c>
    </row>
    <row r="34" spans="1:4">
      <c r="A34" s="3" t="s">
        <v>44</v>
      </c>
      <c r="B34" s="4">
        <v>2079983.64</v>
      </c>
      <c r="C34" s="4">
        <v>2707688.25</v>
      </c>
      <c r="D34" s="4">
        <v>2552564.5</v>
      </c>
    </row>
    <row r="35" spans="1:4">
      <c r="A35" s="3" t="s">
        <v>45</v>
      </c>
      <c r="B35" s="4">
        <v>1555239.76</v>
      </c>
      <c r="C35" s="4">
        <v>1653632.14</v>
      </c>
      <c r="D35" s="4">
        <v>1774625.37</v>
      </c>
    </row>
    <row r="36" spans="1:4">
      <c r="A36" s="3" t="s">
        <v>46</v>
      </c>
      <c r="B36" s="4">
        <v>1153728.42</v>
      </c>
      <c r="C36" s="4">
        <v>1683683.1</v>
      </c>
      <c r="D36" s="4">
        <v>1821004.9</v>
      </c>
    </row>
    <row r="37" spans="1:4">
      <c r="A37" s="3" t="s">
        <v>47</v>
      </c>
      <c r="B37" s="4">
        <v>1604393.25</v>
      </c>
      <c r="C37" s="4">
        <v>1228686.3999999999</v>
      </c>
      <c r="D37" s="4">
        <v>1243288.6200000001</v>
      </c>
    </row>
    <row r="38" spans="1:4">
      <c r="A38" s="3" t="s">
        <v>48</v>
      </c>
      <c r="B38" s="4">
        <v>1584862.05</v>
      </c>
      <c r="C38" s="4">
        <v>1687206.77</v>
      </c>
      <c r="D38" s="4">
        <v>1785285.24</v>
      </c>
    </row>
    <row r="39" spans="1:4">
      <c r="A39" s="3" t="s">
        <v>49</v>
      </c>
      <c r="B39" s="4">
        <v>1903164.07</v>
      </c>
      <c r="C39" s="4">
        <v>2142847.17</v>
      </c>
      <c r="D39" s="4">
        <v>2430610.62</v>
      </c>
    </row>
    <row r="40" spans="1:4">
      <c r="A40" s="1" t="s">
        <v>50</v>
      </c>
      <c r="B40" s="5">
        <v>20664154.710000001</v>
      </c>
      <c r="C40" s="5">
        <v>21945495.810000002</v>
      </c>
      <c r="D40" s="5">
        <v>21837857.469999999</v>
      </c>
    </row>
  </sheetData>
  <mergeCells count="3">
    <mergeCell ref="A3:K3"/>
    <mergeCell ref="A14:K14"/>
    <mergeCell ref="A25:K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K89"/>
  <sheetViews>
    <sheetView workbookViewId="0">
      <selection activeCell="B7" sqref="B7"/>
    </sheetView>
  </sheetViews>
  <sheetFormatPr defaultRowHeight="14.4"/>
  <cols>
    <col min="1" max="1" width="40.5546875" bestFit="1" customWidth="1"/>
    <col min="2" max="4" width="12.44140625" bestFit="1" customWidth="1"/>
    <col min="5" max="5" width="13.21875" bestFit="1" customWidth="1"/>
    <col min="6" max="6" width="5.5546875" bestFit="1" customWidth="1"/>
  </cols>
  <sheetData>
    <row r="3" spans="1:11" ht="15.6">
      <c r="A3" s="184" t="s">
        <v>51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15</v>
      </c>
      <c r="B5" s="2" t="s">
        <v>16</v>
      </c>
      <c r="C5" s="2" t="s">
        <v>17</v>
      </c>
      <c r="D5" s="2" t="s">
        <v>17</v>
      </c>
      <c r="E5" s="2" t="s">
        <v>18</v>
      </c>
      <c r="F5" s="2" t="s">
        <v>19</v>
      </c>
      <c r="G5" s="2"/>
      <c r="H5" s="2"/>
      <c r="I5" s="2"/>
      <c r="J5" s="2"/>
    </row>
    <row r="6" spans="1:11">
      <c r="C6" s="2" t="s">
        <v>20</v>
      </c>
      <c r="D6" s="2" t="s">
        <v>21</v>
      </c>
    </row>
    <row r="7" spans="1:11">
      <c r="A7" s="3" t="s">
        <v>52</v>
      </c>
      <c r="B7" s="4">
        <v>30305033.399999999</v>
      </c>
      <c r="C7" s="4">
        <v>28532520</v>
      </c>
      <c r="D7" s="4">
        <v>31892830</v>
      </c>
      <c r="E7" s="4">
        <v>106.21225675124384</v>
      </c>
      <c r="F7" s="4">
        <v>95.021462190718097</v>
      </c>
    </row>
    <row r="8" spans="1:11">
      <c r="A8" s="3" t="s">
        <v>53</v>
      </c>
      <c r="B8" s="4">
        <v>32948977.239999998</v>
      </c>
      <c r="C8" s="4">
        <v>5614500</v>
      </c>
      <c r="D8" s="4">
        <v>34960090</v>
      </c>
      <c r="E8" s="4">
        <v>586.85505815299666</v>
      </c>
      <c r="F8" s="4">
        <v>94.247403939749574</v>
      </c>
    </row>
    <row r="9" spans="1:11">
      <c r="A9" s="1" t="s">
        <v>54</v>
      </c>
      <c r="B9" s="5">
        <v>63254010.640000001</v>
      </c>
      <c r="C9" s="5">
        <v>34147020</v>
      </c>
      <c r="D9" s="5">
        <v>66852920</v>
      </c>
      <c r="E9" s="5">
        <v>185.24020731530891</v>
      </c>
      <c r="F9" s="5">
        <v>94.616675890896019</v>
      </c>
    </row>
    <row r="12" spans="1:11" ht="15.6">
      <c r="A12" s="184" t="s">
        <v>55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4" spans="1:11">
      <c r="A14" s="1" t="s">
        <v>56</v>
      </c>
      <c r="B14" s="2" t="s">
        <v>57</v>
      </c>
      <c r="C14" s="2" t="s">
        <v>58</v>
      </c>
      <c r="D14" s="2" t="s">
        <v>59</v>
      </c>
      <c r="E14" s="2" t="s">
        <v>58</v>
      </c>
      <c r="F14" s="2"/>
      <c r="G14" s="2"/>
      <c r="H14" s="2"/>
      <c r="I14" s="2"/>
      <c r="J14" s="2"/>
    </row>
    <row r="15" spans="1:11">
      <c r="A15" s="1" t="s">
        <v>60</v>
      </c>
    </row>
    <row r="16" spans="1:11">
      <c r="A16" s="3" t="s">
        <v>61</v>
      </c>
      <c r="B16" s="4">
        <v>9015378.6400000006</v>
      </c>
      <c r="C16" s="4">
        <v>13.871321666227828</v>
      </c>
      <c r="D16" s="4">
        <v>9928654</v>
      </c>
      <c r="E16" s="4">
        <v>15.696481376504856</v>
      </c>
    </row>
    <row r="17" spans="1:5">
      <c r="A17" s="3" t="s">
        <v>62</v>
      </c>
      <c r="B17" s="4">
        <v>574532</v>
      </c>
      <c r="C17" s="4">
        <v>0.88399151026020639</v>
      </c>
      <c r="D17" s="4">
        <v>503904.5</v>
      </c>
      <c r="E17" s="4">
        <v>0.79663644234021969</v>
      </c>
    </row>
    <row r="18" spans="1:5">
      <c r="A18" s="3" t="s">
        <v>63</v>
      </c>
      <c r="B18" s="4">
        <v>756476</v>
      </c>
      <c r="C18" s="4">
        <v>1.1639357976850722</v>
      </c>
      <c r="D18" s="4">
        <v>781688</v>
      </c>
      <c r="E18" s="4">
        <v>1.2357919949911969</v>
      </c>
    </row>
    <row r="19" spans="1:5">
      <c r="A19" s="1" t="s">
        <v>64</v>
      </c>
      <c r="B19" s="5">
        <v>10346386.640000001</v>
      </c>
      <c r="C19" s="5">
        <v>15.919248974173106</v>
      </c>
      <c r="D19" s="5">
        <v>11214246.5</v>
      </c>
      <c r="E19" s="5">
        <v>17.728909813836271</v>
      </c>
    </row>
    <row r="20" spans="1:5">
      <c r="A20" s="3" t="s">
        <v>65</v>
      </c>
      <c r="B20" s="4">
        <v>2307961.52</v>
      </c>
      <c r="C20" s="4">
        <v>3.5510961786066599</v>
      </c>
      <c r="D20" s="4">
        <v>2084271.25</v>
      </c>
      <c r="E20" s="4">
        <v>3.2950815749254123</v>
      </c>
    </row>
    <row r="21" spans="1:5">
      <c r="A21" s="3" t="s">
        <v>66</v>
      </c>
      <c r="B21" s="4">
        <v>1037246.6799999999</v>
      </c>
      <c r="C21" s="4">
        <v>1.5959376660753186</v>
      </c>
      <c r="D21" s="4">
        <v>1402735.72</v>
      </c>
      <c r="E21" s="4">
        <v>2.2176233661821763</v>
      </c>
    </row>
    <row r="22" spans="1:5">
      <c r="A22" s="3" t="s">
        <v>67</v>
      </c>
      <c r="B22" s="4">
        <v>6204504.46</v>
      </c>
      <c r="C22" s="4">
        <v>9.5464295600794848</v>
      </c>
      <c r="D22" s="4">
        <v>6101490.8700000001</v>
      </c>
      <c r="E22" s="4">
        <v>9.64601423414185</v>
      </c>
    </row>
    <row r="23" spans="1:5">
      <c r="A23" s="3" t="s">
        <v>68</v>
      </c>
      <c r="B23" s="4">
        <v>1687353.22</v>
      </c>
      <c r="C23" s="4">
        <v>2.5962103438802755</v>
      </c>
      <c r="D23" s="4">
        <v>2302768.92</v>
      </c>
      <c r="E23" s="4">
        <v>3.6405105331673555</v>
      </c>
    </row>
    <row r="24" spans="1:5">
      <c r="A24" s="3" t="s">
        <v>69</v>
      </c>
      <c r="B24" s="4">
        <v>1547146.42</v>
      </c>
      <c r="C24" s="4">
        <v>2.3804841164799724</v>
      </c>
      <c r="D24" s="4">
        <v>1286972.3500000001</v>
      </c>
      <c r="E24" s="4">
        <v>2.0346098800352688</v>
      </c>
    </row>
    <row r="25" spans="1:5">
      <c r="A25" s="3" t="s">
        <v>70</v>
      </c>
      <c r="B25" s="4">
        <v>1200</v>
      </c>
      <c r="C25" s="4">
        <v>1.846354619607346E-3</v>
      </c>
      <c r="D25" s="4">
        <v>3870</v>
      </c>
      <c r="E25" s="4">
        <v>6.1181891248374446E-3</v>
      </c>
    </row>
    <row r="26" spans="1:5">
      <c r="A26" s="3" t="s">
        <v>71</v>
      </c>
      <c r="B26" s="4">
        <v>1098795.67</v>
      </c>
      <c r="C26" s="4">
        <v>1.6906387177575406</v>
      </c>
      <c r="D26" s="4">
        <v>574778.78999999992</v>
      </c>
      <c r="E26" s="4">
        <v>0.90868355094708653</v>
      </c>
    </row>
    <row r="27" spans="1:5">
      <c r="A27" s="1" t="s">
        <v>72</v>
      </c>
      <c r="B27" s="5">
        <v>13884207.970000001</v>
      </c>
      <c r="C27" s="5">
        <v>21.362642937498862</v>
      </c>
      <c r="D27" s="5">
        <v>13756887.9</v>
      </c>
      <c r="E27" s="5">
        <v>21.748641328523988</v>
      </c>
    </row>
    <row r="28" spans="1:5">
      <c r="A28" s="3" t="s">
        <v>73</v>
      </c>
      <c r="B28" s="4">
        <v>3335000</v>
      </c>
      <c r="C28" s="4">
        <v>5.1313272136587491</v>
      </c>
      <c r="D28" s="4">
        <v>3835954</v>
      </c>
      <c r="E28" s="4">
        <v>6.0643648698130992</v>
      </c>
    </row>
    <row r="29" spans="1:5">
      <c r="A29" s="3" t="s">
        <v>74</v>
      </c>
      <c r="D29" s="4">
        <v>22710</v>
      </c>
      <c r="E29" s="4">
        <v>3.590286176358097E-2</v>
      </c>
    </row>
    <row r="30" spans="1:5">
      <c r="A30" s="3" t="s">
        <v>75</v>
      </c>
      <c r="B30" s="4">
        <v>1063342.2</v>
      </c>
      <c r="C30" s="4">
        <v>1.636088985994532</v>
      </c>
      <c r="D30" s="4">
        <v>1465235</v>
      </c>
      <c r="E30" s="4">
        <v>2.3164301918168455</v>
      </c>
    </row>
    <row r="31" spans="1:5">
      <c r="A31" s="3" t="s">
        <v>76</v>
      </c>
    </row>
    <row r="32" spans="1:5">
      <c r="A32" s="3" t="s">
        <v>77</v>
      </c>
      <c r="B32" s="4">
        <v>10000</v>
      </c>
      <c r="C32" s="4">
        <v>1.5386288496727884E-2</v>
      </c>
      <c r="D32" s="4">
        <v>10000</v>
      </c>
      <c r="E32" s="4">
        <v>1.5809274224386161E-2</v>
      </c>
    </row>
    <row r="33" spans="1:5">
      <c r="A33" s="1" t="s">
        <v>78</v>
      </c>
      <c r="B33" s="5">
        <v>4408342.2</v>
      </c>
      <c r="C33" s="5">
        <v>6.7828024881500095</v>
      </c>
      <c r="D33" s="5">
        <v>5333899</v>
      </c>
      <c r="E33" s="5">
        <v>8.4325071976179125</v>
      </c>
    </row>
    <row r="34" spans="1:5">
      <c r="A34" s="3" t="s">
        <v>79</v>
      </c>
    </row>
    <row r="35" spans="1:5">
      <c r="A35" s="1" t="s">
        <v>50</v>
      </c>
      <c r="B35" s="5">
        <v>28638936.809999999</v>
      </c>
      <c r="C35" s="5">
        <v>44.064694399821974</v>
      </c>
      <c r="D35" s="5">
        <v>30305033.400000006</v>
      </c>
      <c r="E35" s="5">
        <v>47.910058339978178</v>
      </c>
    </row>
    <row r="36" spans="1:5">
      <c r="A36" s="1" t="s">
        <v>80</v>
      </c>
    </row>
    <row r="37" spans="1:5">
      <c r="A37" s="3" t="s">
        <v>81</v>
      </c>
    </row>
    <row r="38" spans="1:5">
      <c r="A38" s="3" t="s">
        <v>82</v>
      </c>
      <c r="B38" s="4">
        <v>13896846.119999999</v>
      </c>
      <c r="C38" s="4">
        <v>21.382088359695352</v>
      </c>
      <c r="D38" s="4">
        <v>22426601.32</v>
      </c>
      <c r="E38" s="4">
        <v>35.454829018886066</v>
      </c>
    </row>
    <row r="39" spans="1:5">
      <c r="A39" s="3" t="s">
        <v>83</v>
      </c>
      <c r="D39" s="4">
        <v>642843</v>
      </c>
      <c r="E39" s="4">
        <v>1.0162881270227073</v>
      </c>
    </row>
    <row r="40" spans="1:5">
      <c r="A40" s="3" t="s">
        <v>84</v>
      </c>
      <c r="B40" s="4">
        <v>573291.99</v>
      </c>
      <c r="C40" s="4">
        <v>0.88208359510032364</v>
      </c>
      <c r="D40" s="4">
        <v>9623581.9199999999</v>
      </c>
      <c r="E40" s="4">
        <v>15.214184559412468</v>
      </c>
    </row>
    <row r="41" spans="1:5">
      <c r="A41" s="3" t="s">
        <v>85</v>
      </c>
      <c r="B41" s="4">
        <v>1291411</v>
      </c>
      <c r="C41" s="4">
        <v>1.9870022213847853</v>
      </c>
      <c r="D41" s="4">
        <v>34500</v>
      </c>
      <c r="E41" s="4">
        <v>5.4541996074132258E-2</v>
      </c>
    </row>
    <row r="42" spans="1:5">
      <c r="A42" s="1" t="s">
        <v>86</v>
      </c>
      <c r="B42" s="5">
        <v>15761549.109999999</v>
      </c>
      <c r="C42" s="5">
        <v>24.251174176180459</v>
      </c>
      <c r="D42" s="5">
        <v>32727526.240000002</v>
      </c>
      <c r="E42" s="5">
        <v>51.73984370139538</v>
      </c>
    </row>
    <row r="43" spans="1:5">
      <c r="A43" s="3" t="s">
        <v>87</v>
      </c>
    </row>
    <row r="44" spans="1:5">
      <c r="A44" s="3" t="s">
        <v>88</v>
      </c>
      <c r="B44" s="4">
        <v>20524945.949999999</v>
      </c>
      <c r="C44" s="4">
        <v>31.580273976644655</v>
      </c>
      <c r="D44" s="4">
        <v>221451</v>
      </c>
      <c r="E44" s="4">
        <v>0.35009795862645399</v>
      </c>
    </row>
    <row r="45" spans="1:5">
      <c r="A45" s="1" t="s">
        <v>89</v>
      </c>
      <c r="B45" s="5">
        <v>20524945.949999999</v>
      </c>
      <c r="C45" s="5">
        <v>31.580273976644655</v>
      </c>
      <c r="D45" s="5">
        <v>221451</v>
      </c>
      <c r="E45" s="5">
        <v>0.35009795862645399</v>
      </c>
    </row>
    <row r="46" spans="1:5">
      <c r="A46" s="3" t="s">
        <v>79</v>
      </c>
      <c r="B46" s="4">
        <v>67500</v>
      </c>
      <c r="C46" s="4">
        <v>0.10385744735291322</v>
      </c>
    </row>
    <row r="47" spans="1:5">
      <c r="A47" s="1" t="s">
        <v>50</v>
      </c>
      <c r="B47" s="5">
        <v>36353995.059999995</v>
      </c>
      <c r="C47" s="5">
        <v>55.935305600178019</v>
      </c>
      <c r="D47" s="5">
        <v>32948977.240000002</v>
      </c>
      <c r="E47" s="5">
        <v>52.089941660021829</v>
      </c>
    </row>
    <row r="48" spans="1:5">
      <c r="A48" s="1" t="s">
        <v>90</v>
      </c>
      <c r="B48" s="5">
        <v>64992931.869999997</v>
      </c>
      <c r="C48" s="5">
        <v>100</v>
      </c>
      <c r="D48" s="5">
        <v>63254010.640000001</v>
      </c>
      <c r="E48" s="5">
        <v>100</v>
      </c>
    </row>
    <row r="51" spans="1:11" ht="15.6">
      <c r="A51" s="184" t="s">
        <v>91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3" spans="1:11">
      <c r="A53" s="1" t="s">
        <v>92</v>
      </c>
      <c r="B53" s="2" t="s">
        <v>93</v>
      </c>
      <c r="C53" s="2" t="s">
        <v>94</v>
      </c>
      <c r="D53" s="2" t="s">
        <v>93</v>
      </c>
      <c r="E53" s="2" t="s">
        <v>94</v>
      </c>
      <c r="F53" s="2"/>
      <c r="G53" s="2"/>
      <c r="H53" s="2"/>
      <c r="I53" s="2"/>
      <c r="J53" s="2"/>
    </row>
    <row r="54" spans="1:11">
      <c r="A54" s="2" t="s">
        <v>95</v>
      </c>
      <c r="B54" s="2" t="s">
        <v>96</v>
      </c>
      <c r="C54" s="2" t="s">
        <v>96</v>
      </c>
      <c r="D54" s="2" t="s">
        <v>16</v>
      </c>
      <c r="E54" s="2" t="s">
        <v>16</v>
      </c>
    </row>
    <row r="55" spans="1:11">
      <c r="A55" s="3" t="s">
        <v>97</v>
      </c>
      <c r="B55" s="4">
        <v>27582940</v>
      </c>
      <c r="D55" s="4">
        <v>46505399.299999997</v>
      </c>
    </row>
    <row r="56" spans="1:11">
      <c r="A56" s="3" t="s">
        <v>98</v>
      </c>
      <c r="B56" s="4">
        <v>283500</v>
      </c>
      <c r="C56" s="4">
        <v>70900</v>
      </c>
      <c r="D56" s="4">
        <v>271977.76</v>
      </c>
      <c r="E56" s="4">
        <v>104297</v>
      </c>
    </row>
    <row r="57" spans="1:11">
      <c r="A57" s="3" t="s">
        <v>99</v>
      </c>
      <c r="B57" s="4">
        <v>6000</v>
      </c>
    </row>
    <row r="58" spans="1:11">
      <c r="A58" s="3" t="s">
        <v>100</v>
      </c>
    </row>
    <row r="59" spans="1:11">
      <c r="A59" s="3" t="s">
        <v>101</v>
      </c>
      <c r="B59" s="4">
        <v>95000</v>
      </c>
      <c r="C59" s="4">
        <v>696300</v>
      </c>
      <c r="D59" s="4">
        <v>93437</v>
      </c>
      <c r="E59" s="4">
        <v>728496.93</v>
      </c>
    </row>
    <row r="60" spans="1:11">
      <c r="A60" s="3" t="s">
        <v>102</v>
      </c>
      <c r="B60" s="4">
        <v>50000</v>
      </c>
      <c r="C60" s="4">
        <v>1888000</v>
      </c>
      <c r="D60" s="4">
        <v>87534.47</v>
      </c>
      <c r="E60" s="4">
        <v>1713317.8399999999</v>
      </c>
    </row>
    <row r="61" spans="1:11">
      <c r="A61" s="3" t="s">
        <v>103</v>
      </c>
      <c r="B61" s="4">
        <v>37050</v>
      </c>
      <c r="C61" s="4">
        <v>24710</v>
      </c>
      <c r="D61" s="4">
        <v>40105.199999999997</v>
      </c>
      <c r="E61" s="4">
        <v>33901</v>
      </c>
    </row>
    <row r="62" spans="1:11">
      <c r="A62" s="3" t="s">
        <v>104</v>
      </c>
      <c r="C62" s="4">
        <v>3710000</v>
      </c>
      <c r="E62" s="4">
        <v>8008315.8899999997</v>
      </c>
    </row>
    <row r="63" spans="1:11">
      <c r="A63" s="3" t="s">
        <v>105</v>
      </c>
      <c r="B63" s="4">
        <v>1986900</v>
      </c>
      <c r="C63" s="4">
        <v>3903830</v>
      </c>
      <c r="D63" s="4">
        <v>2209226.7999999998</v>
      </c>
      <c r="E63" s="4">
        <v>4485854.54</v>
      </c>
    </row>
    <row r="64" spans="1:11">
      <c r="A64" s="3" t="s">
        <v>106</v>
      </c>
      <c r="B64" s="4">
        <v>400</v>
      </c>
      <c r="C64" s="4">
        <v>973000</v>
      </c>
      <c r="D64" s="4">
        <v>11207.99</v>
      </c>
      <c r="E64" s="4">
        <v>693266.34000000008</v>
      </c>
    </row>
    <row r="65" spans="1:5">
      <c r="A65" s="3" t="s">
        <v>107</v>
      </c>
      <c r="C65" s="4">
        <v>816300</v>
      </c>
      <c r="D65" s="4">
        <v>27200</v>
      </c>
      <c r="E65" s="4">
        <v>933298</v>
      </c>
    </row>
    <row r="66" spans="1:5">
      <c r="A66" s="3" t="s">
        <v>108</v>
      </c>
      <c r="C66" s="4">
        <v>500000</v>
      </c>
      <c r="E66" s="4">
        <v>172926</v>
      </c>
    </row>
    <row r="67" spans="1:5">
      <c r="A67" s="3" t="s">
        <v>109</v>
      </c>
      <c r="B67" s="4">
        <v>487410</v>
      </c>
      <c r="C67" s="4">
        <v>1280000</v>
      </c>
      <c r="D67" s="4">
        <v>477291.3</v>
      </c>
      <c r="E67" s="4">
        <v>371149.92</v>
      </c>
    </row>
    <row r="68" spans="1:5">
      <c r="A68" s="3" t="s">
        <v>110</v>
      </c>
      <c r="C68" s="4">
        <v>315000</v>
      </c>
      <c r="D68" s="4">
        <v>15728</v>
      </c>
      <c r="E68" s="4">
        <v>351213.02</v>
      </c>
    </row>
    <row r="69" spans="1:5">
      <c r="A69" s="3" t="s">
        <v>111</v>
      </c>
      <c r="B69" s="4">
        <v>6000</v>
      </c>
      <c r="C69" s="4">
        <v>134000</v>
      </c>
      <c r="D69" s="4">
        <v>4900</v>
      </c>
      <c r="E69" s="4">
        <v>22409</v>
      </c>
    </row>
    <row r="70" spans="1:5">
      <c r="A70" s="3" t="s">
        <v>112</v>
      </c>
      <c r="B70" s="4">
        <v>1103500</v>
      </c>
      <c r="C70" s="4">
        <v>4379150</v>
      </c>
      <c r="D70" s="4">
        <v>1571034.23</v>
      </c>
      <c r="E70" s="4">
        <v>3967235.9599999995</v>
      </c>
    </row>
    <row r="71" spans="1:5">
      <c r="A71" s="3" t="s">
        <v>113</v>
      </c>
      <c r="C71" s="4">
        <v>40000</v>
      </c>
    </row>
    <row r="72" spans="1:5">
      <c r="A72" s="3" t="s">
        <v>114</v>
      </c>
    </row>
    <row r="73" spans="1:5">
      <c r="A73" s="3" t="s">
        <v>115</v>
      </c>
      <c r="B73" s="4">
        <v>324000</v>
      </c>
      <c r="C73" s="4">
        <v>2213000</v>
      </c>
      <c r="D73" s="4">
        <v>307396.21999999997</v>
      </c>
      <c r="E73" s="4">
        <v>2075525.9700000002</v>
      </c>
    </row>
    <row r="74" spans="1:5">
      <c r="A74" s="3" t="s">
        <v>116</v>
      </c>
      <c r="C74" s="4">
        <v>255500</v>
      </c>
      <c r="D74" s="4">
        <v>13780</v>
      </c>
      <c r="E74" s="4">
        <v>175110.1</v>
      </c>
    </row>
    <row r="75" spans="1:5">
      <c r="A75" s="3" t="s">
        <v>117</v>
      </c>
    </row>
    <row r="76" spans="1:5">
      <c r="A76" s="3" t="s">
        <v>118</v>
      </c>
      <c r="B76" s="4">
        <v>484000</v>
      </c>
      <c r="C76" s="4">
        <v>1420600</v>
      </c>
      <c r="D76" s="4">
        <v>459308.28</v>
      </c>
      <c r="E76" s="4">
        <v>1673203.2899999998</v>
      </c>
    </row>
    <row r="77" spans="1:5">
      <c r="A77" s="3" t="s">
        <v>119</v>
      </c>
      <c r="C77" s="4">
        <v>10000</v>
      </c>
    </row>
    <row r="78" spans="1:5">
      <c r="A78" s="3" t="s">
        <v>120</v>
      </c>
      <c r="B78" s="4">
        <v>13000</v>
      </c>
      <c r="C78" s="4">
        <v>992000</v>
      </c>
      <c r="D78" s="4">
        <v>227916.26</v>
      </c>
      <c r="E78" s="4">
        <v>27647407.259999998</v>
      </c>
    </row>
    <row r="79" spans="1:5">
      <c r="A79" s="3" t="s">
        <v>121</v>
      </c>
      <c r="C79" s="4">
        <v>1026800</v>
      </c>
      <c r="E79" s="4">
        <v>1066599</v>
      </c>
    </row>
    <row r="80" spans="1:5">
      <c r="A80" s="3" t="s">
        <v>122</v>
      </c>
      <c r="B80" s="4">
        <v>8000</v>
      </c>
      <c r="C80" s="4">
        <v>7714000</v>
      </c>
      <c r="D80" s="4">
        <v>13150.310000000001</v>
      </c>
      <c r="E80" s="4">
        <v>7336795.8400000008</v>
      </c>
    </row>
    <row r="81" spans="1:5">
      <c r="A81" s="3" t="s">
        <v>123</v>
      </c>
    </row>
    <row r="82" spans="1:5">
      <c r="A82" s="3" t="s">
        <v>124</v>
      </c>
      <c r="B82" s="4">
        <v>309100</v>
      </c>
      <c r="C82" s="4">
        <v>1593000</v>
      </c>
      <c r="D82" s="4">
        <v>307178.63</v>
      </c>
      <c r="E82" s="4">
        <v>1512330.7400000002</v>
      </c>
    </row>
    <row r="83" spans="1:5">
      <c r="A83" s="3" t="s">
        <v>125</v>
      </c>
      <c r="C83" s="4">
        <v>165230</v>
      </c>
      <c r="E83" s="4">
        <v>155647</v>
      </c>
    </row>
    <row r="84" spans="1:5">
      <c r="A84" s="3" t="s">
        <v>126</v>
      </c>
      <c r="C84" s="4">
        <v>25700</v>
      </c>
      <c r="E84" s="4">
        <v>25710</v>
      </c>
    </row>
    <row r="85" spans="1:5">
      <c r="A85" s="1" t="s">
        <v>127</v>
      </c>
      <c r="B85" s="5">
        <v>32776800</v>
      </c>
      <c r="C85" s="5">
        <v>34147020</v>
      </c>
      <c r="D85" s="5">
        <v>52643771.749999993</v>
      </c>
      <c r="E85" s="5">
        <v>63254010.640000015</v>
      </c>
    </row>
    <row r="86" spans="1:5">
      <c r="A86" s="3" t="s">
        <v>128</v>
      </c>
      <c r="D86" s="4">
        <v>24787295</v>
      </c>
    </row>
    <row r="87" spans="1:5">
      <c r="A87" s="3" t="s">
        <v>129</v>
      </c>
      <c r="C87" s="4">
        <v>3029780</v>
      </c>
      <c r="E87" s="4">
        <v>15466840.41</v>
      </c>
    </row>
    <row r="88" spans="1:5">
      <c r="A88" s="3" t="s">
        <v>130</v>
      </c>
      <c r="C88" s="4">
        <v>4400000</v>
      </c>
      <c r="D88" s="4">
        <v>1448560.8</v>
      </c>
      <c r="E88" s="4">
        <v>158776.5</v>
      </c>
    </row>
    <row r="89" spans="1:5">
      <c r="A89" s="1" t="s">
        <v>50</v>
      </c>
      <c r="C89" s="5">
        <v>-7429780</v>
      </c>
      <c r="E89" s="5">
        <v>-10610238.890000001</v>
      </c>
    </row>
  </sheetData>
  <mergeCells count="3">
    <mergeCell ref="A3:K3"/>
    <mergeCell ref="A12:K12"/>
    <mergeCell ref="A51:K5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K54"/>
  <sheetViews>
    <sheetView workbookViewId="0">
      <selection activeCell="A55" sqref="A55"/>
    </sheetView>
  </sheetViews>
  <sheetFormatPr defaultRowHeight="14.4"/>
  <cols>
    <col min="1" max="1" width="51.44140625" bestFit="1" customWidth="1"/>
    <col min="2" max="2" width="14.88671875" bestFit="1" customWidth="1"/>
    <col min="3" max="3" width="13.44140625" bestFit="1" customWidth="1"/>
    <col min="4" max="4" width="14.88671875" bestFit="1" customWidth="1"/>
    <col min="5" max="5" width="12.44140625" bestFit="1" customWidth="1"/>
    <col min="6" max="6" width="14.88671875" bestFit="1" customWidth="1"/>
    <col min="7" max="7" width="12.44140625" bestFit="1" customWidth="1"/>
  </cols>
  <sheetData>
    <row r="3" spans="1:11" ht="15.6">
      <c r="A3" s="184" t="s">
        <v>131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132</v>
      </c>
      <c r="B5" s="2" t="s">
        <v>133</v>
      </c>
      <c r="C5" s="2"/>
      <c r="D5" s="2" t="s">
        <v>134</v>
      </c>
      <c r="E5" s="2"/>
      <c r="F5" s="2" t="s">
        <v>135</v>
      </c>
      <c r="G5" s="2"/>
      <c r="H5" s="2"/>
      <c r="I5" s="2"/>
      <c r="J5" s="2"/>
    </row>
    <row r="6" spans="1:11">
      <c r="A6" s="2" t="s">
        <v>37</v>
      </c>
      <c r="B6" s="2" t="s">
        <v>93</v>
      </c>
      <c r="C6" s="2" t="s">
        <v>94</v>
      </c>
      <c r="D6" s="2" t="s">
        <v>93</v>
      </c>
      <c r="E6" s="2" t="s">
        <v>94</v>
      </c>
      <c r="F6" s="2" t="s">
        <v>93</v>
      </c>
      <c r="G6" s="2" t="s">
        <v>94</v>
      </c>
    </row>
    <row r="7" spans="1:11">
      <c r="A7" s="3" t="s">
        <v>38</v>
      </c>
      <c r="B7" s="4">
        <v>2887080.94</v>
      </c>
      <c r="C7" s="4">
        <v>4733610.75</v>
      </c>
      <c r="D7" s="4">
        <v>2462219.63</v>
      </c>
      <c r="E7" s="4">
        <v>3877147.93</v>
      </c>
      <c r="F7" s="4">
        <v>2016170.26</v>
      </c>
      <c r="G7" s="4">
        <v>2235398.9700000002</v>
      </c>
    </row>
    <row r="8" spans="1:11">
      <c r="A8" s="3" t="s">
        <v>39</v>
      </c>
      <c r="B8" s="4">
        <v>10688201.609999999</v>
      </c>
      <c r="C8" s="4">
        <v>8386612.5199999996</v>
      </c>
      <c r="D8" s="4">
        <v>2803527.79</v>
      </c>
      <c r="E8" s="4">
        <v>2267228.87</v>
      </c>
      <c r="F8" s="4">
        <v>2437107.33</v>
      </c>
      <c r="G8" s="4">
        <v>7754937.4900000002</v>
      </c>
    </row>
    <row r="9" spans="1:11">
      <c r="A9" s="3" t="s">
        <v>40</v>
      </c>
      <c r="B9" s="4">
        <v>4139343.25</v>
      </c>
      <c r="C9" s="4">
        <v>3457347.39</v>
      </c>
      <c r="D9" s="4">
        <v>3307822.66</v>
      </c>
      <c r="E9" s="4">
        <v>3187497.18</v>
      </c>
      <c r="F9" s="4">
        <v>3261929.56</v>
      </c>
      <c r="G9" s="4">
        <v>2986864.07</v>
      </c>
    </row>
    <row r="10" spans="1:11">
      <c r="A10" s="3" t="s">
        <v>41</v>
      </c>
      <c r="B10" s="4">
        <v>1834456.6</v>
      </c>
      <c r="C10" s="4">
        <v>10322297.99</v>
      </c>
      <c r="D10" s="4">
        <v>3184243.17</v>
      </c>
      <c r="E10" s="4">
        <v>3339856.18</v>
      </c>
      <c r="F10" s="4">
        <v>3122703.68</v>
      </c>
      <c r="G10" s="4">
        <v>3105354.69</v>
      </c>
    </row>
    <row r="11" spans="1:11">
      <c r="A11" s="3" t="s">
        <v>42</v>
      </c>
      <c r="B11" s="4">
        <v>9976188.2799999993</v>
      </c>
      <c r="C11" s="4">
        <v>1839057.27</v>
      </c>
      <c r="D11" s="4">
        <v>2177397.7999999998</v>
      </c>
      <c r="E11" s="4">
        <v>2030436.74</v>
      </c>
      <c r="F11" s="4">
        <v>6158653.5800000001</v>
      </c>
      <c r="G11" s="4">
        <v>6824399.3200000003</v>
      </c>
    </row>
    <row r="12" spans="1:11">
      <c r="A12" s="3" t="s">
        <v>43</v>
      </c>
      <c r="B12" s="4">
        <v>3199559.67</v>
      </c>
      <c r="C12" s="4">
        <v>3195651.31</v>
      </c>
      <c r="D12" s="4">
        <v>2687381.12</v>
      </c>
      <c r="E12" s="4">
        <v>1728731.68</v>
      </c>
      <c r="F12" s="4">
        <v>3333307.01</v>
      </c>
      <c r="G12" s="4">
        <v>2722282.12</v>
      </c>
    </row>
    <row r="13" spans="1:11">
      <c r="A13" s="3" t="s">
        <v>44</v>
      </c>
      <c r="B13" s="4">
        <v>3564740.63</v>
      </c>
      <c r="C13" s="4">
        <v>12603613.140000001</v>
      </c>
      <c r="D13" s="4">
        <v>5035717.9800000004</v>
      </c>
      <c r="E13" s="4">
        <v>5190918.82</v>
      </c>
      <c r="F13" s="4">
        <v>5556178.5499999998</v>
      </c>
      <c r="G13" s="4">
        <v>3923853.72</v>
      </c>
    </row>
    <row r="14" spans="1:11">
      <c r="A14" s="3" t="s">
        <v>45</v>
      </c>
      <c r="B14" s="4">
        <v>2921487.11</v>
      </c>
      <c r="C14" s="4">
        <v>2007479.36</v>
      </c>
      <c r="D14" s="4">
        <v>4627704.45</v>
      </c>
      <c r="E14" s="4">
        <v>3837443.73</v>
      </c>
      <c r="F14" s="4">
        <v>8376546.1100000003</v>
      </c>
      <c r="G14" s="4">
        <v>11121261.08</v>
      </c>
    </row>
    <row r="15" spans="1:11">
      <c r="A15" s="3" t="s">
        <v>46</v>
      </c>
      <c r="B15" s="4">
        <v>12692723.52</v>
      </c>
      <c r="C15" s="4">
        <v>3557456.02</v>
      </c>
      <c r="D15" s="4">
        <v>5217735.8899999997</v>
      </c>
      <c r="E15" s="4">
        <v>4629084.59</v>
      </c>
      <c r="F15" s="4">
        <v>2744794.48</v>
      </c>
      <c r="G15" s="4">
        <v>2497356.4</v>
      </c>
    </row>
    <row r="16" spans="1:11">
      <c r="A16" s="3" t="s">
        <v>47</v>
      </c>
      <c r="B16" s="4">
        <v>2575336.5299999998</v>
      </c>
      <c r="C16" s="4">
        <v>2163020.7200000002</v>
      </c>
      <c r="D16" s="4">
        <v>4712829.9000000004</v>
      </c>
      <c r="E16" s="4">
        <v>3723167.89</v>
      </c>
      <c r="F16" s="4">
        <v>6227992.6200000001</v>
      </c>
      <c r="G16" s="4">
        <v>10400114.59</v>
      </c>
    </row>
    <row r="17" spans="1:11">
      <c r="A17" s="3" t="s">
        <v>48</v>
      </c>
      <c r="B17" s="4">
        <v>2572265.7799999998</v>
      </c>
      <c r="C17" s="4">
        <v>3109249.29</v>
      </c>
      <c r="D17" s="4">
        <v>22175109.829999998</v>
      </c>
      <c r="E17" s="4">
        <v>28379642.940000001</v>
      </c>
      <c r="F17" s="4">
        <v>2649216.23</v>
      </c>
      <c r="G17" s="4">
        <v>2663618.9500000002</v>
      </c>
    </row>
    <row r="18" spans="1:11">
      <c r="A18" s="3" t="s">
        <v>49</v>
      </c>
      <c r="B18" s="4">
        <v>6011242.7800000003</v>
      </c>
      <c r="C18" s="4">
        <v>6096660.2300000004</v>
      </c>
      <c r="D18" s="4">
        <v>5388583.0300000003</v>
      </c>
      <c r="E18" s="4">
        <v>2801775.32</v>
      </c>
      <c r="F18" s="4">
        <v>6759172.3399999999</v>
      </c>
      <c r="G18" s="4">
        <v>7018569.2400000002</v>
      </c>
    </row>
    <row r="19" spans="1:11">
      <c r="A19" s="1" t="s">
        <v>50</v>
      </c>
      <c r="B19" s="5">
        <v>63062626.700000003</v>
      </c>
      <c r="C19" s="5">
        <v>61472055.989999995</v>
      </c>
      <c r="D19" s="5">
        <v>63780273.25</v>
      </c>
      <c r="E19" s="5">
        <v>64992931.869999997</v>
      </c>
      <c r="F19" s="5">
        <v>52643771.75</v>
      </c>
      <c r="G19" s="5">
        <v>63254010.640000008</v>
      </c>
    </row>
    <row r="22" spans="1:11" ht="15.6">
      <c r="A22" s="184" t="s">
        <v>136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4" spans="1:11">
      <c r="A24" s="1" t="s">
        <v>137</v>
      </c>
      <c r="B24" s="2" t="s">
        <v>16</v>
      </c>
      <c r="C24" s="2" t="s">
        <v>17</v>
      </c>
      <c r="D24" s="2" t="s">
        <v>17</v>
      </c>
      <c r="E24" s="2" t="s">
        <v>18</v>
      </c>
      <c r="F24" s="2" t="s">
        <v>19</v>
      </c>
      <c r="G24" s="2"/>
      <c r="H24" s="2"/>
      <c r="I24" s="2"/>
      <c r="J24" s="2"/>
    </row>
    <row r="25" spans="1:11">
      <c r="C25" s="2" t="s">
        <v>20</v>
      </c>
      <c r="D25" s="2" t="s">
        <v>21</v>
      </c>
    </row>
    <row r="26" spans="1:11">
      <c r="A26" s="3" t="s">
        <v>138</v>
      </c>
      <c r="B26" s="4">
        <v>1448560.8</v>
      </c>
      <c r="C26" s="4">
        <v>4308680</v>
      </c>
      <c r="D26" s="4">
        <v>4308680</v>
      </c>
      <c r="E26" s="4">
        <v>33.619595792678965</v>
      </c>
      <c r="F26" s="4">
        <v>33.619595792678965</v>
      </c>
    </row>
    <row r="27" spans="1:11">
      <c r="A27" s="3" t="s">
        <v>139</v>
      </c>
      <c r="B27" s="4">
        <v>24787295</v>
      </c>
      <c r="D27" s="4">
        <v>25701760</v>
      </c>
      <c r="F27" s="4">
        <v>96.44201408775119</v>
      </c>
    </row>
    <row r="28" spans="1:11">
      <c r="A28" s="3" t="s">
        <v>140</v>
      </c>
      <c r="B28" s="4">
        <v>-15356439.550000001</v>
      </c>
      <c r="C28" s="4">
        <v>-2891000</v>
      </c>
      <c r="D28" s="4">
        <v>-15356790</v>
      </c>
      <c r="E28" s="4">
        <v>531.18089069526116</v>
      </c>
      <c r="F28" s="4">
        <v>99.99771794756586</v>
      </c>
    </row>
    <row r="29" spans="1:11">
      <c r="A29" s="3" t="s">
        <v>141</v>
      </c>
      <c r="B29" s="4">
        <v>-158776.5</v>
      </c>
      <c r="C29" s="4">
        <v>91320</v>
      </c>
      <c r="D29" s="4">
        <v>91320</v>
      </c>
    </row>
    <row r="30" spans="1:11">
      <c r="A30" s="3" t="s">
        <v>142</v>
      </c>
      <c r="B30" s="4">
        <v>-110400.86</v>
      </c>
      <c r="C30" s="4">
        <v>-138780</v>
      </c>
      <c r="D30" s="4">
        <v>-109680</v>
      </c>
      <c r="E30" s="4">
        <v>79.550987173944378</v>
      </c>
      <c r="F30" s="4">
        <v>100.65723924142962</v>
      </c>
    </row>
    <row r="31" spans="1:11">
      <c r="A31" s="1" t="s">
        <v>143</v>
      </c>
      <c r="B31" s="5">
        <v>10610238.890000001</v>
      </c>
      <c r="C31" s="5">
        <v>1370220</v>
      </c>
      <c r="D31" s="5">
        <v>14635290</v>
      </c>
      <c r="E31" s="5">
        <v>774.34564449504467</v>
      </c>
      <c r="F31" s="5">
        <v>72.497633391617114</v>
      </c>
    </row>
    <row r="34" spans="1:11" ht="15.6">
      <c r="A34" s="184" t="s">
        <v>144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6" spans="1:11">
      <c r="A36" s="1" t="s">
        <v>145</v>
      </c>
      <c r="B36" s="2" t="s">
        <v>8</v>
      </c>
      <c r="C36" s="2" t="s">
        <v>9</v>
      </c>
      <c r="D36" s="2" t="s">
        <v>10</v>
      </c>
      <c r="E36" s="2"/>
      <c r="F36" s="2"/>
      <c r="G36" s="2"/>
      <c r="H36" s="2"/>
      <c r="I36" s="2"/>
      <c r="J36" s="2"/>
    </row>
    <row r="37" spans="1:11">
      <c r="A37" s="1" t="s">
        <v>146</v>
      </c>
    </row>
    <row r="38" spans="1:11">
      <c r="A38" s="3" t="s">
        <v>147</v>
      </c>
      <c r="B38" s="4">
        <v>63062626.700000003</v>
      </c>
      <c r="C38" s="4">
        <v>63780273.25</v>
      </c>
      <c r="D38" s="4">
        <v>52643771.75</v>
      </c>
    </row>
    <row r="39" spans="1:11">
      <c r="A39" s="3" t="s">
        <v>148</v>
      </c>
      <c r="B39" s="4">
        <v>321839.81999999995</v>
      </c>
      <c r="C39" s="4">
        <v>217820.69</v>
      </c>
      <c r="D39" s="4">
        <v>228242.87</v>
      </c>
    </row>
    <row r="40" spans="1:11">
      <c r="A40" s="1" t="s">
        <v>149</v>
      </c>
      <c r="B40" s="5">
        <v>27376240.75</v>
      </c>
      <c r="C40" s="5">
        <v>3403175.78</v>
      </c>
      <c r="D40" s="5">
        <v>15356439.550000001</v>
      </c>
    </row>
    <row r="41" spans="1:11">
      <c r="A41" s="1" t="s">
        <v>150</v>
      </c>
      <c r="B41" s="5">
        <v>27698080.57</v>
      </c>
      <c r="C41" s="5">
        <v>3620996.4699999997</v>
      </c>
      <c r="D41" s="5">
        <v>15584682.42</v>
      </c>
    </row>
    <row r="42" spans="1:11">
      <c r="A42" s="1" t="s">
        <v>151</v>
      </c>
      <c r="B42" s="5">
        <v>43.92</v>
      </c>
      <c r="C42" s="5">
        <v>5.68</v>
      </c>
      <c r="D42" s="5">
        <v>29.6</v>
      </c>
    </row>
    <row r="43" spans="1:11">
      <c r="A43" s="3" t="s">
        <v>152</v>
      </c>
      <c r="B43" s="4">
        <v>880945314.75</v>
      </c>
      <c r="C43" s="4">
        <v>897769009.35000002</v>
      </c>
      <c r="D43" s="4">
        <v>923231992.28999996</v>
      </c>
    </row>
    <row r="44" spans="1:11">
      <c r="A44" s="3" t="s">
        <v>153</v>
      </c>
      <c r="B44" s="4">
        <v>21193362.719999999</v>
      </c>
      <c r="C44" s="4">
        <v>23125831.140000001</v>
      </c>
      <c r="D44" s="4">
        <v>30015845.300000001</v>
      </c>
    </row>
    <row r="45" spans="1:11">
      <c r="A45" s="3" t="s">
        <v>154</v>
      </c>
      <c r="B45" s="4">
        <v>6120531.8000000007</v>
      </c>
      <c r="C45" s="4">
        <v>5503676.6100000003</v>
      </c>
      <c r="D45" s="4">
        <v>4824142.17</v>
      </c>
    </row>
    <row r="46" spans="1:11">
      <c r="A46" s="3" t="s">
        <v>155</v>
      </c>
      <c r="B46" s="4">
        <v>9415880.2200000007</v>
      </c>
      <c r="C46" s="4">
        <v>10198691.66</v>
      </c>
      <c r="D46" s="4">
        <v>19629547.109999999</v>
      </c>
    </row>
    <row r="47" spans="1:11">
      <c r="A47" s="3" t="s">
        <v>156</v>
      </c>
    </row>
    <row r="48" spans="1:11">
      <c r="A48" s="1" t="s">
        <v>157</v>
      </c>
      <c r="B48" s="5">
        <v>9415880.2200000007</v>
      </c>
      <c r="C48" s="5">
        <v>10198691.66</v>
      </c>
      <c r="D48" s="5">
        <v>19629547.109999999</v>
      </c>
    </row>
    <row r="49" spans="1:4">
      <c r="A49" s="1" t="s">
        <v>158</v>
      </c>
      <c r="B49" s="5">
        <v>2.41</v>
      </c>
      <c r="C49" s="5">
        <v>2.58</v>
      </c>
      <c r="D49" s="5">
        <v>3.25</v>
      </c>
    </row>
    <row r="50" spans="1:4">
      <c r="A50" s="1" t="s">
        <v>159</v>
      </c>
      <c r="B50" s="5">
        <v>44.43</v>
      </c>
      <c r="C50" s="5">
        <v>44.1</v>
      </c>
      <c r="D50" s="5">
        <v>65.400000000000006</v>
      </c>
    </row>
    <row r="51" spans="1:4">
      <c r="A51" s="1" t="s">
        <v>160</v>
      </c>
      <c r="B51" s="5">
        <v>11726154.929999998</v>
      </c>
      <c r="C51" s="5">
        <v>13320626.280000001</v>
      </c>
      <c r="D51" s="5">
        <v>1863634.7999999993</v>
      </c>
    </row>
    <row r="52" spans="1:4">
      <c r="A52" s="3" t="s">
        <v>161</v>
      </c>
      <c r="B52" s="4">
        <v>12413851.48</v>
      </c>
      <c r="C52" s="4">
        <v>8630586.5700000003</v>
      </c>
      <c r="D52" s="4">
        <v>11453633.35</v>
      </c>
    </row>
    <row r="53" spans="1:4">
      <c r="A53" s="3" t="s">
        <v>162</v>
      </c>
      <c r="B53" s="4">
        <v>7852482.5</v>
      </c>
      <c r="C53" s="4">
        <v>12321424.48</v>
      </c>
      <c r="D53" s="4">
        <v>9770583.1899999995</v>
      </c>
    </row>
    <row r="54" spans="1:4">
      <c r="A54" s="1" t="s">
        <v>163</v>
      </c>
      <c r="B54" s="5">
        <v>1.58</v>
      </c>
      <c r="C54" s="5">
        <v>0.7</v>
      </c>
      <c r="D54" s="5">
        <v>1.17</v>
      </c>
    </row>
  </sheetData>
  <mergeCells count="3">
    <mergeCell ref="A3:K3"/>
    <mergeCell ref="A22:K22"/>
    <mergeCell ref="A34:K3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K54"/>
  <sheetViews>
    <sheetView workbookViewId="0">
      <selection activeCell="A55" sqref="A55"/>
    </sheetView>
  </sheetViews>
  <sheetFormatPr defaultRowHeight="14.4"/>
  <cols>
    <col min="1" max="1" width="27.77734375" bestFit="1" customWidth="1"/>
    <col min="2" max="2" width="11.44140625" bestFit="1" customWidth="1"/>
    <col min="3" max="4" width="12.44140625" bestFit="1" customWidth="1"/>
  </cols>
  <sheetData>
    <row r="3" spans="1:11" ht="15.6">
      <c r="A3" s="184" t="s">
        <v>164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165</v>
      </c>
      <c r="B5" s="2" t="s">
        <v>8</v>
      </c>
      <c r="C5" s="2" t="s">
        <v>9</v>
      </c>
      <c r="D5" s="2" t="s">
        <v>10</v>
      </c>
      <c r="E5" s="2"/>
      <c r="F5" s="2"/>
      <c r="G5" s="2"/>
      <c r="H5" s="2"/>
      <c r="I5" s="2"/>
      <c r="J5" s="2"/>
    </row>
    <row r="6" spans="1:11">
      <c r="A6" s="3" t="s">
        <v>166</v>
      </c>
      <c r="B6" s="4">
        <v>720587.29999999993</v>
      </c>
      <c r="C6" s="4">
        <v>363425.28999999992</v>
      </c>
      <c r="D6" s="4">
        <v>272640.91000000003</v>
      </c>
    </row>
    <row r="7" spans="1:11">
      <c r="A7" s="3" t="s">
        <v>167</v>
      </c>
      <c r="B7" s="4">
        <v>292528.5</v>
      </c>
      <c r="C7" s="4">
        <v>280652.5</v>
      </c>
      <c r="D7" s="4">
        <v>400555.5</v>
      </c>
    </row>
    <row r="8" spans="1:11">
      <c r="A8" s="3" t="s">
        <v>168</v>
      </c>
      <c r="B8" s="4">
        <v>233220.80000000002</v>
      </c>
      <c r="C8" s="4">
        <v>213332.13</v>
      </c>
      <c r="D8" s="4">
        <v>174888.21999999997</v>
      </c>
    </row>
    <row r="9" spans="1:11">
      <c r="A9" s="3" t="s">
        <v>169</v>
      </c>
      <c r="B9" s="4">
        <v>1148</v>
      </c>
    </row>
    <row r="10" spans="1:11">
      <c r="A10" s="3" t="s">
        <v>170</v>
      </c>
      <c r="C10" s="4">
        <v>372</v>
      </c>
    </row>
    <row r="11" spans="1:11">
      <c r="A11" s="3" t="s">
        <v>171</v>
      </c>
      <c r="B11" s="4">
        <v>40000</v>
      </c>
      <c r="C11" s="4">
        <v>63074</v>
      </c>
      <c r="D11" s="4">
        <v>39000</v>
      </c>
    </row>
    <row r="12" spans="1:11">
      <c r="A12" s="3" t="s">
        <v>172</v>
      </c>
      <c r="B12" s="4">
        <v>295302.44</v>
      </c>
    </row>
    <row r="13" spans="1:11">
      <c r="A13" s="3" t="s">
        <v>173</v>
      </c>
      <c r="B13" s="4">
        <v>9000</v>
      </c>
      <c r="C13" s="4">
        <v>13500</v>
      </c>
      <c r="D13" s="4">
        <v>271451</v>
      </c>
    </row>
    <row r="14" spans="1:11">
      <c r="A14" s="3" t="s">
        <v>174</v>
      </c>
      <c r="B14" s="4">
        <v>1050249.69</v>
      </c>
      <c r="C14" s="4">
        <v>1020570.77</v>
      </c>
      <c r="D14" s="4">
        <v>985662.6</v>
      </c>
    </row>
    <row r="15" spans="1:11">
      <c r="A15" s="3" t="s">
        <v>175</v>
      </c>
      <c r="B15" s="4">
        <v>9032</v>
      </c>
      <c r="C15" s="4">
        <v>9032</v>
      </c>
      <c r="D15" s="4">
        <v>9032</v>
      </c>
    </row>
    <row r="16" spans="1:11">
      <c r="A16" s="3" t="s">
        <v>176</v>
      </c>
      <c r="B16" s="4">
        <v>132447</v>
      </c>
      <c r="C16" s="4">
        <v>487086.94</v>
      </c>
      <c r="D16" s="4">
        <v>372579.04</v>
      </c>
    </row>
    <row r="17" spans="1:11">
      <c r="A17" s="1" t="s">
        <v>50</v>
      </c>
      <c r="B17" s="5">
        <v>2783515.7299999995</v>
      </c>
      <c r="C17" s="5">
        <v>2451045.63</v>
      </c>
      <c r="D17" s="5">
        <v>2525809.27</v>
      </c>
    </row>
    <row r="18" spans="1:11">
      <c r="A18" s="1" t="s">
        <v>177</v>
      </c>
      <c r="B18" s="5">
        <v>-504887.02999999997</v>
      </c>
      <c r="C18" s="5">
        <v>-587773.81000000006</v>
      </c>
      <c r="D18" s="5">
        <v>-282928.5</v>
      </c>
    </row>
    <row r="21" spans="1:11" ht="15.6">
      <c r="A21" s="184" t="s">
        <v>178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3" spans="1:11">
      <c r="A23" s="1" t="s">
        <v>165</v>
      </c>
      <c r="B23" s="2" t="s">
        <v>8</v>
      </c>
      <c r="C23" s="2" t="s">
        <v>9</v>
      </c>
      <c r="D23" s="2" t="s">
        <v>10</v>
      </c>
      <c r="E23" s="2"/>
      <c r="F23" s="2"/>
      <c r="G23" s="2"/>
      <c r="H23" s="2"/>
      <c r="I23" s="2"/>
      <c r="J23" s="2"/>
    </row>
    <row r="24" spans="1:11">
      <c r="A24" s="3" t="s">
        <v>179</v>
      </c>
      <c r="B24" s="4">
        <v>2549711.23</v>
      </c>
      <c r="C24" s="4">
        <v>7128805.4699999997</v>
      </c>
      <c r="D24" s="4">
        <v>839719.64</v>
      </c>
    </row>
    <row r="25" spans="1:11">
      <c r="A25" s="3" t="s">
        <v>180</v>
      </c>
      <c r="B25" s="4">
        <v>960643</v>
      </c>
      <c r="C25" s="4">
        <v>992751</v>
      </c>
      <c r="D25" s="4">
        <v>1045265.24</v>
      </c>
    </row>
    <row r="26" spans="1:11">
      <c r="A26" s="3" t="s">
        <v>181</v>
      </c>
      <c r="B26" s="4">
        <v>559854</v>
      </c>
      <c r="C26" s="4">
        <v>591095</v>
      </c>
      <c r="D26" s="4">
        <v>615399</v>
      </c>
    </row>
    <row r="27" spans="1:11">
      <c r="A27" s="3" t="s">
        <v>182</v>
      </c>
      <c r="B27" s="4">
        <v>300028</v>
      </c>
      <c r="C27" s="4">
        <v>221028</v>
      </c>
      <c r="D27" s="4">
        <v>235503</v>
      </c>
    </row>
    <row r="28" spans="1:11">
      <c r="A28" s="3" t="s">
        <v>183</v>
      </c>
      <c r="C28" s="4">
        <v>97284</v>
      </c>
      <c r="D28" s="4">
        <v>103636</v>
      </c>
    </row>
    <row r="29" spans="1:11">
      <c r="A29" s="3" t="s">
        <v>184</v>
      </c>
      <c r="B29" s="4">
        <v>53781</v>
      </c>
      <c r="C29" s="4">
        <v>58497</v>
      </c>
      <c r="D29" s="4">
        <v>67553</v>
      </c>
    </row>
    <row r="30" spans="1:11">
      <c r="A30" s="3" t="s">
        <v>185</v>
      </c>
      <c r="B30" s="4">
        <v>268701.61</v>
      </c>
      <c r="C30" s="4">
        <v>178991.38</v>
      </c>
      <c r="D30" s="4">
        <v>71730.240000000005</v>
      </c>
    </row>
    <row r="31" spans="1:11">
      <c r="A31" s="3" t="s">
        <v>186</v>
      </c>
      <c r="B31" s="4">
        <v>8855</v>
      </c>
    </row>
    <row r="32" spans="1:11">
      <c r="A32" s="3" t="s">
        <v>187</v>
      </c>
      <c r="B32" s="4">
        <v>595715</v>
      </c>
    </row>
    <row r="33" spans="1:11">
      <c r="A33" s="3" t="s">
        <v>188</v>
      </c>
      <c r="B33" s="4">
        <v>55500</v>
      </c>
      <c r="C33" s="4">
        <v>911726</v>
      </c>
      <c r="D33" s="4">
        <v>4217245.28</v>
      </c>
    </row>
    <row r="34" spans="1:11">
      <c r="A34" s="3" t="s">
        <v>189</v>
      </c>
      <c r="B34" s="4">
        <v>361764</v>
      </c>
      <c r="C34" s="4">
        <v>39350</v>
      </c>
      <c r="D34" s="4">
        <v>44173</v>
      </c>
    </row>
    <row r="35" spans="1:11">
      <c r="A35" s="1" t="s">
        <v>50</v>
      </c>
      <c r="B35" s="5">
        <v>5714552.8400000008</v>
      </c>
      <c r="C35" s="5">
        <v>10219527.85</v>
      </c>
      <c r="D35" s="5">
        <v>7240224.4000000004</v>
      </c>
    </row>
    <row r="38" spans="1:11" ht="15.6">
      <c r="A38" s="184" t="s">
        <v>190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</row>
    <row r="40" spans="1:11">
      <c r="A40" s="1" t="s">
        <v>191</v>
      </c>
      <c r="B40" s="2" t="s">
        <v>8</v>
      </c>
      <c r="C40" s="2" t="s">
        <v>9</v>
      </c>
      <c r="D40" s="2" t="s">
        <v>10</v>
      </c>
      <c r="E40" s="2"/>
      <c r="F40" s="2"/>
      <c r="G40" s="2"/>
      <c r="H40" s="2"/>
      <c r="I40" s="2"/>
      <c r="J40" s="2"/>
    </row>
    <row r="41" spans="1:11">
      <c r="A41" s="3" t="s">
        <v>192</v>
      </c>
      <c r="B41" s="4">
        <v>2468164</v>
      </c>
      <c r="C41" s="4">
        <v>1148000</v>
      </c>
    </row>
    <row r="42" spans="1:11">
      <c r="A42" s="3" t="s">
        <v>193</v>
      </c>
      <c r="B42" s="4">
        <v>1119269.69</v>
      </c>
      <c r="C42" s="4">
        <v>866425.5</v>
      </c>
      <c r="D42" s="4">
        <v>603542.18999999994</v>
      </c>
    </row>
    <row r="43" spans="1:11">
      <c r="A43" s="3" t="s">
        <v>194</v>
      </c>
      <c r="B43" s="4">
        <v>3330000</v>
      </c>
      <c r="C43" s="4">
        <v>2130000</v>
      </c>
      <c r="D43" s="4">
        <v>930000</v>
      </c>
    </row>
    <row r="44" spans="1:11">
      <c r="A44" s="3" t="s">
        <v>195</v>
      </c>
      <c r="D44" s="4">
        <v>6735530</v>
      </c>
    </row>
    <row r="45" spans="1:11">
      <c r="A45" s="3" t="s">
        <v>196</v>
      </c>
      <c r="C45" s="4">
        <v>3706619</v>
      </c>
      <c r="D45" s="4">
        <v>9292955.7599999998</v>
      </c>
    </row>
    <row r="46" spans="1:11">
      <c r="A46" s="3" t="s">
        <v>197</v>
      </c>
      <c r="B46" s="4">
        <v>2498446.5299999998</v>
      </c>
      <c r="C46" s="4">
        <v>2347647.16</v>
      </c>
      <c r="D46" s="4">
        <v>2067519.16</v>
      </c>
    </row>
    <row r="47" spans="1:11">
      <c r="A47" s="3" t="s">
        <v>198</v>
      </c>
      <c r="B47" s="4">
        <v>175000</v>
      </c>
    </row>
    <row r="48" spans="1:11">
      <c r="A48" s="3" t="s">
        <v>199</v>
      </c>
      <c r="C48" s="4">
        <v>64079</v>
      </c>
      <c r="D48" s="4">
        <v>64079</v>
      </c>
    </row>
    <row r="49" spans="1:4">
      <c r="A49" s="3" t="s">
        <v>200</v>
      </c>
      <c r="C49" s="4">
        <v>64079</v>
      </c>
      <c r="D49" s="4">
        <v>64079</v>
      </c>
    </row>
    <row r="50" spans="1:4">
      <c r="A50" s="3" t="s">
        <v>201</v>
      </c>
      <c r="C50" s="4">
        <v>64079</v>
      </c>
      <c r="D50" s="4">
        <v>64079</v>
      </c>
    </row>
    <row r="51" spans="1:4">
      <c r="A51" s="3" t="s">
        <v>202</v>
      </c>
      <c r="C51" s="4">
        <v>64079</v>
      </c>
      <c r="D51" s="4">
        <v>64079</v>
      </c>
    </row>
    <row r="52" spans="1:4">
      <c r="A52" s="3" t="s">
        <v>203</v>
      </c>
      <c r="C52" s="4">
        <v>64079</v>
      </c>
      <c r="D52" s="4">
        <v>64079</v>
      </c>
    </row>
    <row r="53" spans="1:4">
      <c r="A53" s="3" t="s">
        <v>204</v>
      </c>
      <c r="C53" s="4">
        <v>285320</v>
      </c>
      <c r="D53" s="4">
        <v>295320</v>
      </c>
    </row>
    <row r="54" spans="1:4">
      <c r="A54" s="1" t="s">
        <v>50</v>
      </c>
      <c r="B54" s="5">
        <v>9590880.2199999988</v>
      </c>
      <c r="C54" s="5">
        <v>10804406.66</v>
      </c>
      <c r="D54" s="5">
        <v>20245262.109999999</v>
      </c>
    </row>
  </sheetData>
  <mergeCells count="3">
    <mergeCell ref="A3:K3"/>
    <mergeCell ref="A21:K21"/>
    <mergeCell ref="A38:K3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K34"/>
  <sheetViews>
    <sheetView workbookViewId="0">
      <selection activeCell="C18" sqref="C18"/>
    </sheetView>
  </sheetViews>
  <sheetFormatPr defaultRowHeight="14.4"/>
  <cols>
    <col min="1" max="1" width="47.77734375" bestFit="1" customWidth="1"/>
    <col min="2" max="2" width="14.109375" bestFit="1" customWidth="1"/>
    <col min="3" max="3" width="15.33203125" bestFit="1" customWidth="1"/>
  </cols>
  <sheetData>
    <row r="3" spans="1:11" ht="15.6">
      <c r="A3" s="184" t="s">
        <v>205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5" spans="1:11">
      <c r="A5" s="1" t="s">
        <v>206</v>
      </c>
      <c r="B5" s="2" t="s">
        <v>207</v>
      </c>
      <c r="C5" s="2" t="s">
        <v>208</v>
      </c>
      <c r="D5" s="2"/>
      <c r="E5" s="2"/>
      <c r="F5" s="2"/>
      <c r="G5" s="2"/>
      <c r="H5" s="2"/>
      <c r="I5" s="2"/>
      <c r="J5" s="2"/>
    </row>
    <row r="6" spans="1:11">
      <c r="A6" s="3" t="s">
        <v>209</v>
      </c>
      <c r="B6" s="4">
        <v>631216034.01999998</v>
      </c>
      <c r="C6" s="4">
        <v>631748856.55999994</v>
      </c>
    </row>
    <row r="7" spans="1:11">
      <c r="A7" s="3" t="s">
        <v>210</v>
      </c>
      <c r="B7" s="4">
        <v>212988485.28</v>
      </c>
      <c r="C7" s="4">
        <v>223363249.28</v>
      </c>
    </row>
    <row r="8" spans="1:11">
      <c r="A8" s="3" t="s">
        <v>211</v>
      </c>
      <c r="B8" s="4">
        <v>-226705412.61000001</v>
      </c>
      <c r="C8" s="4">
        <v>-226705412.61000001</v>
      </c>
    </row>
    <row r="9" spans="1:11">
      <c r="A9" s="3" t="s">
        <v>212</v>
      </c>
    </row>
    <row r="10" spans="1:11">
      <c r="A10" s="3" t="s">
        <v>213</v>
      </c>
      <c r="B10" s="4">
        <v>-1445944.3</v>
      </c>
      <c r="C10" s="4">
        <v>-1445944.3</v>
      </c>
    </row>
    <row r="11" spans="1:11">
      <c r="A11" s="3" t="s">
        <v>214</v>
      </c>
      <c r="B11" s="4">
        <v>543808.44999999995</v>
      </c>
      <c r="C11" s="4">
        <v>540872.44999999995</v>
      </c>
    </row>
    <row r="12" spans="1:11">
      <c r="A12" s="1" t="s">
        <v>50</v>
      </c>
      <c r="B12" s="5">
        <v>616596970.84000003</v>
      </c>
      <c r="C12" s="5">
        <v>627501621.38</v>
      </c>
    </row>
    <row r="15" spans="1:11" ht="15.6">
      <c r="A15" s="184" t="s">
        <v>215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7" spans="1:11">
      <c r="A17" s="1" t="s">
        <v>206</v>
      </c>
      <c r="B17" s="2" t="s">
        <v>207</v>
      </c>
      <c r="C17" s="2" t="s">
        <v>208</v>
      </c>
      <c r="D17" s="2"/>
      <c r="E17" s="2"/>
      <c r="F17" s="2"/>
      <c r="G17" s="2"/>
      <c r="H17" s="2"/>
      <c r="I17" s="2"/>
      <c r="J17" s="2"/>
    </row>
    <row r="18" spans="1:11">
      <c r="A18" s="3" t="s">
        <v>216</v>
      </c>
      <c r="B18" s="4">
        <v>14845.88</v>
      </c>
      <c r="C18" s="4">
        <v>11383.38</v>
      </c>
    </row>
    <row r="19" spans="1:11">
      <c r="A19" s="3" t="s">
        <v>217</v>
      </c>
      <c r="B19" s="4">
        <v>528962.56999999995</v>
      </c>
      <c r="C19" s="4">
        <v>529489.06999999995</v>
      </c>
    </row>
    <row r="20" spans="1:11">
      <c r="A20" s="1" t="s">
        <v>50</v>
      </c>
      <c r="B20" s="5">
        <v>543808.44999999995</v>
      </c>
      <c r="C20" s="5">
        <v>540872.44999999995</v>
      </c>
    </row>
    <row r="23" spans="1:11" ht="15.6">
      <c r="A23" s="184" t="s">
        <v>218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</row>
    <row r="25" spans="1:11">
      <c r="A25" s="1" t="s">
        <v>191</v>
      </c>
      <c r="B25" s="2" t="s">
        <v>207</v>
      </c>
      <c r="C25" s="2" t="s">
        <v>208</v>
      </c>
      <c r="D25" s="2"/>
      <c r="E25" s="2"/>
      <c r="F25" s="2"/>
      <c r="G25" s="2"/>
      <c r="H25" s="2"/>
      <c r="I25" s="2"/>
      <c r="J25" s="2"/>
    </row>
    <row r="26" spans="1:11">
      <c r="A26" s="3" t="s">
        <v>219</v>
      </c>
      <c r="B26" s="4">
        <v>19072038.629999999</v>
      </c>
      <c r="C26" s="4">
        <v>33772530.850000001</v>
      </c>
    </row>
    <row r="27" spans="1:11">
      <c r="A27" s="3" t="s">
        <v>220</v>
      </c>
      <c r="B27" s="4">
        <v>97377.62</v>
      </c>
      <c r="C27" s="4">
        <v>42456.5</v>
      </c>
    </row>
    <row r="28" spans="1:11">
      <c r="A28" s="3" t="s">
        <v>221</v>
      </c>
      <c r="B28" s="4">
        <v>333.8</v>
      </c>
      <c r="C28" s="4">
        <v>292.73</v>
      </c>
    </row>
    <row r="29" spans="1:11">
      <c r="A29" s="3" t="s">
        <v>222</v>
      </c>
      <c r="B29" s="4">
        <v>1198.55</v>
      </c>
      <c r="C29" s="4">
        <v>2828.7</v>
      </c>
    </row>
    <row r="30" spans="1:11">
      <c r="A30" s="3" t="s">
        <v>223</v>
      </c>
      <c r="B30" s="4">
        <v>94507565.709999993</v>
      </c>
      <c r="C30" s="4">
        <v>31799839.350000001</v>
      </c>
    </row>
    <row r="31" spans="1:11">
      <c r="A31" s="3" t="s">
        <v>224</v>
      </c>
      <c r="B31" s="4">
        <v>-109452461.18000001</v>
      </c>
      <c r="C31" s="4">
        <v>-62836993.299999997</v>
      </c>
    </row>
    <row r="32" spans="1:11">
      <c r="A32" s="3" t="s">
        <v>225</v>
      </c>
      <c r="B32" s="4">
        <v>14845.88</v>
      </c>
      <c r="C32" s="4">
        <v>11383.38</v>
      </c>
    </row>
    <row r="33" spans="1:3">
      <c r="A33" s="3" t="s">
        <v>226</v>
      </c>
      <c r="B33" s="4">
        <v>460618.57</v>
      </c>
      <c r="C33" s="4">
        <v>619395.06999999995</v>
      </c>
    </row>
    <row r="34" spans="1:3">
      <c r="A34" s="1" t="s">
        <v>50</v>
      </c>
      <c r="B34" s="5">
        <v>4701517.5799999954</v>
      </c>
      <c r="C34" s="5">
        <v>3411733.2800000054</v>
      </c>
    </row>
  </sheetData>
  <mergeCells count="3">
    <mergeCell ref="A3:K3"/>
    <mergeCell ref="A15:K15"/>
    <mergeCell ref="A23:K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 stránka</vt:lpstr>
      <vt:lpstr>Text</vt:lpstr>
      <vt:lpstr>Plnění rozpočtu</vt:lpstr>
      <vt:lpstr>Rozpočet</vt:lpstr>
      <vt:lpstr>Příjmy</vt:lpstr>
      <vt:lpstr>Výdaje</vt:lpstr>
      <vt:lpstr>Financování</vt:lpstr>
      <vt:lpstr>Zúčtovací vztahy</vt:lpstr>
      <vt:lpstr>Účty a fondy</vt:lpstr>
      <vt:lpstr>Transfery</vt:lpstr>
      <vt:lpstr>Dotace přijaté</vt:lpstr>
      <vt:lpstr>Dotace poskytnuté</vt:lpstr>
      <vt:lpstr>Podíly</vt:lpstr>
      <vt:lpstr>Majetek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lubos.tyls</dc:creator>
  <cp:lastModifiedBy>lubos.tyls</cp:lastModifiedBy>
  <cp:lastPrinted>2016-05-18T13:23:10Z</cp:lastPrinted>
  <dcterms:created xsi:type="dcterms:W3CDTF">2016-05-13T09:12:56Z</dcterms:created>
  <dcterms:modified xsi:type="dcterms:W3CDTF">2016-05-27T09:15:33Z</dcterms:modified>
</cp:coreProperties>
</file>