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2980" windowHeight="11910" activeTab="9"/>
  </bookViews>
  <sheets>
    <sheet name="Úvod stránka" sheetId="3" r:id="rId1"/>
    <sheet name="Text" sheetId="13" r:id="rId2"/>
    <sheet name="Rozpočet" sheetId="4" r:id="rId3"/>
    <sheet name="Rozpočet podrobně" sheetId="14" r:id="rId4"/>
    <sheet name="Příjmy" sheetId="5" r:id="rId5"/>
    <sheet name="Výdaje" sheetId="6" r:id="rId6"/>
    <sheet name="Financování" sheetId="7" r:id="rId7"/>
    <sheet name="Zúčtovací vztahy" sheetId="8" r:id="rId8"/>
    <sheet name="Účty a fondy" sheetId="9" r:id="rId9"/>
    <sheet name="Transfery" sheetId="10" r:id="rId10"/>
    <sheet name="Podíly" sheetId="11" r:id="rId11"/>
    <sheet name="Majetek" sheetId="12" r:id="rId12"/>
  </sheets>
  <calcPr calcId="125725"/>
</workbook>
</file>

<file path=xl/calcChain.xml><?xml version="1.0" encoding="utf-8"?>
<calcChain xmlns="http://schemas.openxmlformats.org/spreadsheetml/2006/main">
  <c r="E18" i="13"/>
  <c r="F18"/>
  <c r="E15"/>
  <c r="E19"/>
  <c r="F15"/>
  <c r="J121" i="14"/>
  <c r="I121"/>
  <c r="G115"/>
  <c r="G114"/>
  <c r="K113"/>
  <c r="L113"/>
  <c r="J113"/>
  <c r="I113"/>
  <c r="F113"/>
  <c r="K121"/>
  <c r="E113"/>
  <c r="D113"/>
  <c r="L112"/>
  <c r="G112"/>
  <c r="L111"/>
  <c r="L110"/>
  <c r="L109"/>
  <c r="L108"/>
  <c r="L107"/>
  <c r="G107"/>
  <c r="L106"/>
  <c r="G106"/>
  <c r="E106"/>
  <c r="E102"/>
  <c r="L105"/>
  <c r="L104"/>
  <c r="L103"/>
  <c r="L102"/>
  <c r="K102"/>
  <c r="J102"/>
  <c r="I102"/>
  <c r="I119"/>
  <c r="F102"/>
  <c r="F118"/>
  <c r="D102"/>
  <c r="D118"/>
  <c r="I120"/>
  <c r="L101"/>
  <c r="G101"/>
  <c r="L100"/>
  <c r="L99"/>
  <c r="L98"/>
  <c r="G97"/>
  <c r="K96"/>
  <c r="L96"/>
  <c r="J96"/>
  <c r="I96"/>
  <c r="F96"/>
  <c r="G96"/>
  <c r="E96"/>
  <c r="D96"/>
  <c r="L95"/>
  <c r="L94"/>
  <c r="L93"/>
  <c r="L92"/>
  <c r="G92"/>
  <c r="L91"/>
  <c r="L90"/>
  <c r="K89"/>
  <c r="L89"/>
  <c r="J89"/>
  <c r="I89"/>
  <c r="F89"/>
  <c r="G89"/>
  <c r="E89"/>
  <c r="D89"/>
  <c r="L88"/>
  <c r="G88"/>
  <c r="G87"/>
  <c r="E87"/>
  <c r="E55"/>
  <c r="G55"/>
  <c r="J86"/>
  <c r="L86"/>
  <c r="I86"/>
  <c r="G86"/>
  <c r="L85"/>
  <c r="I85"/>
  <c r="G85"/>
  <c r="L84"/>
  <c r="G84"/>
  <c r="L83"/>
  <c r="G83"/>
  <c r="L82"/>
  <c r="G81"/>
  <c r="L80"/>
  <c r="G80"/>
  <c r="L79"/>
  <c r="G79"/>
  <c r="L78"/>
  <c r="L77"/>
  <c r="G77"/>
  <c r="L76"/>
  <c r="G76"/>
  <c r="G75"/>
  <c r="L74"/>
  <c r="G74"/>
  <c r="L73"/>
  <c r="G72"/>
  <c r="L71"/>
  <c r="L70"/>
  <c r="L69"/>
  <c r="I69"/>
  <c r="L68"/>
  <c r="G68"/>
  <c r="L67"/>
  <c r="G67"/>
  <c r="L66"/>
  <c r="G66"/>
  <c r="L65"/>
  <c r="G65"/>
  <c r="L64"/>
  <c r="L63"/>
  <c r="L62"/>
  <c r="L61"/>
  <c r="K61"/>
  <c r="K55"/>
  <c r="J61"/>
  <c r="G61"/>
  <c r="L60"/>
  <c r="J60"/>
  <c r="J55"/>
  <c r="L59"/>
  <c r="G59"/>
  <c r="L58"/>
  <c r="G58"/>
  <c r="L57"/>
  <c r="G57"/>
  <c r="L56"/>
  <c r="I55"/>
  <c r="F55"/>
  <c r="D55"/>
  <c r="L54"/>
  <c r="L53"/>
  <c r="G53"/>
  <c r="L52"/>
  <c r="G52"/>
  <c r="L51"/>
  <c r="L50"/>
  <c r="L49"/>
  <c r="G49"/>
  <c r="L48"/>
  <c r="G48"/>
  <c r="G47"/>
  <c r="L46"/>
  <c r="I46"/>
  <c r="G46"/>
  <c r="L45"/>
  <c r="K45"/>
  <c r="J45"/>
  <c r="I45"/>
  <c r="G45"/>
  <c r="F45"/>
  <c r="E45"/>
  <c r="D45"/>
  <c r="L44"/>
  <c r="G44"/>
  <c r="G43"/>
  <c r="L42"/>
  <c r="L41"/>
  <c r="K41"/>
  <c r="J41"/>
  <c r="I41"/>
  <c r="G41"/>
  <c r="F41"/>
  <c r="E41"/>
  <c r="D41"/>
  <c r="G39"/>
  <c r="G38"/>
  <c r="G37"/>
  <c r="G36"/>
  <c r="G35"/>
  <c r="D35"/>
  <c r="G34"/>
  <c r="G33"/>
  <c r="G32"/>
  <c r="G31"/>
  <c r="G30"/>
  <c r="G29"/>
  <c r="G28"/>
  <c r="G27"/>
  <c r="F27"/>
  <c r="E27"/>
  <c r="D27"/>
  <c r="G26"/>
  <c r="G25"/>
  <c r="G24"/>
  <c r="G23"/>
  <c r="F23"/>
  <c r="E23"/>
  <c r="D23"/>
  <c r="G22"/>
  <c r="G21"/>
  <c r="G20"/>
  <c r="G19"/>
  <c r="G18"/>
  <c r="G17"/>
  <c r="G16"/>
  <c r="G15"/>
  <c r="G14"/>
  <c r="G13"/>
  <c r="G12"/>
  <c r="F11"/>
  <c r="G11"/>
  <c r="E11"/>
  <c r="D11"/>
  <c r="G10"/>
  <c r="G9"/>
  <c r="G8"/>
  <c r="G7"/>
  <c r="G6"/>
  <c r="G5"/>
  <c r="G4"/>
  <c r="F3"/>
  <c r="G3"/>
  <c r="E3"/>
  <c r="D3"/>
  <c r="G58" i="13"/>
  <c r="F58"/>
  <c r="D58"/>
  <c r="B58"/>
  <c r="D18"/>
  <c r="G17"/>
  <c r="G16"/>
  <c r="D15"/>
  <c r="G14"/>
  <c r="G13"/>
  <c r="G12"/>
  <c r="G11"/>
  <c r="G18"/>
  <c r="F19"/>
  <c r="D19"/>
  <c r="G118" i="14"/>
  <c r="G102"/>
  <c r="E118"/>
  <c r="L55"/>
  <c r="K119"/>
  <c r="L119"/>
  <c r="J119"/>
  <c r="G113"/>
  <c r="G15" i="13"/>
  <c r="J120" i="14"/>
  <c r="K120"/>
</calcChain>
</file>

<file path=xl/sharedStrings.xml><?xml version="1.0" encoding="utf-8"?>
<sst xmlns="http://schemas.openxmlformats.org/spreadsheetml/2006/main" count="770" uniqueCount="590">
  <si>
    <t>Město Rokytnice v O.h.</t>
  </si>
  <si>
    <t>IČ: 00275301</t>
  </si>
  <si>
    <t>ZÁVĚREČNÝ ÚČET ZA ROK 2013</t>
  </si>
  <si>
    <t>(v Kč)</t>
  </si>
  <si>
    <t>Vytvořeno v období  13/2013</t>
  </si>
  <si>
    <t>Fenix 7.30.018, 2004 - 2014 Asseco Solutions, a.s.</t>
  </si>
  <si>
    <t>Vygenerováno: 19.5.2014 16:27:29</t>
  </si>
  <si>
    <t>1. Plnění rozpočtu za období 2011 - 2013</t>
  </si>
  <si>
    <t>2011</t>
  </si>
  <si>
    <t>2012</t>
  </si>
  <si>
    <t>2013</t>
  </si>
  <si>
    <t>PŘÍJMY</t>
  </si>
  <si>
    <t>VÝDAJE</t>
  </si>
  <si>
    <t>SALDO</t>
  </si>
  <si>
    <t>1.1. Běžný rozpočet 2013</t>
  </si>
  <si>
    <t>Třída</t>
  </si>
  <si>
    <t>Skutečnost</t>
  </si>
  <si>
    <t>Rozpočet</t>
  </si>
  <si>
    <t>% SR</t>
  </si>
  <si>
    <t>% UR</t>
  </si>
  <si>
    <t>schválený</t>
  </si>
  <si>
    <t>po změnách</t>
  </si>
  <si>
    <t>1.2. Kapitálový rozpočet 2013</t>
  </si>
  <si>
    <t>2. Rozpočtové hospodaření dle tříd - PŘÍJMY 2013</t>
  </si>
  <si>
    <t>1-DAŇOVÉ PŘÍJMY</t>
  </si>
  <si>
    <t>2-NEDAŇOVÉ PŘÍJMY</t>
  </si>
  <si>
    <t>3-KAPITÁLOVÉ PŘÍJMY</t>
  </si>
  <si>
    <t>4-PŘIJATÉ TRANSFERY</t>
  </si>
  <si>
    <t>CELKEM PŘÍJMY</t>
  </si>
  <si>
    <t>2.1. Daňové příjmy - vybrané položky 2013</t>
  </si>
  <si>
    <t>Položky</t>
  </si>
  <si>
    <t>Sdílené daně</t>
  </si>
  <si>
    <t>Místní poplatky</t>
  </si>
  <si>
    <t>Správní poplatky</t>
  </si>
  <si>
    <t>Daň z nemovitosti</t>
  </si>
  <si>
    <t>Ostatní daňové příjmy</t>
  </si>
  <si>
    <t>2.2.1. Sdílené daně po měsících za rok 2013</t>
  </si>
  <si>
    <t>Měsíc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</si>
  <si>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</si>
  <si>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</si>
  <si>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</si>
  <si>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</si>
  <si>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</si>
  <si>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</si>
  <si>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</si>
  <si>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</si>
  <si>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</si>
  <si>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</si>
  <si>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</si>
  <si>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</si>
  <si>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</si>
  <si>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3. Rozpočtové hospodaření dle tříd - VÝDAJE 2013</t>
  </si>
  <si>
    <t>5-BĚŽNÉ VÝDAJE</t>
  </si>
  <si>
    <t>6-KAPITÁLOVÉ VÝDAJE</t>
  </si>
  <si>
    <t>CELKEM VÝDAJE</t>
  </si>
  <si>
    <t>3.1. Agregované výdaje dle cílových oblastí 2012 - 2013</t>
  </si>
  <si>
    <t>Řádek</t>
  </si>
  <si>
    <t>2012 skut</t>
  </si>
  <si>
    <t>%</t>
  </si>
  <si>
    <t>2013 skut</t>
  </si>
  <si>
    <t>BĚŽNÉ VÝDAJE</t>
  </si>
  <si>
    <t>Výdaje na platy a odvody na SP a ZP č.OON</t>
  </si>
  <si>
    <t>Ostatní platby za provedenou práci</t>
  </si>
  <si>
    <t>Odměny zastupitelům (RM, ZM, výbory)</t>
  </si>
  <si>
    <t>Mzdové výdaje celkem</t>
  </si>
  <si>
    <t>Neinvestiční nákupy - nákupy materiálu</t>
  </si>
  <si>
    <t>Nákupy vody, paliv a energie</t>
  </si>
  <si>
    <t>Nákup služeb a ostatní nákupy</t>
  </si>
  <si>
    <t>Opravy a údržba majetku</t>
  </si>
  <si>
    <t>Daně (daň z převodu nemovitostí …)</t>
  </si>
  <si>
    <t>Výdaje z finančního vypořádání</t>
  </si>
  <si>
    <t>Ostatní výdaje (úroky, soc.fond.,náhrady,...)</t>
  </si>
  <si>
    <t>Ostatní provozní výdaje celkem</t>
  </si>
  <si>
    <t>Transfery příspěvkovým organizacím</t>
  </si>
  <si>
    <t>Transfery ostatním vlastním organizacím  - o.p.s</t>
  </si>
  <si>
    <t>Transfery jiným subjektům</t>
  </si>
  <si>
    <t>Transfery "průtokové" - soc.dávky</t>
  </si>
  <si>
    <t>Transfery na úhradu vlastních nákladů</t>
  </si>
  <si>
    <t>Neinvestiční transfery celkem</t>
  </si>
  <si>
    <t>Půjčené prostředky</t>
  </si>
  <si>
    <t>KAPITÁLOVÉ VÝDAJE</t>
  </si>
  <si>
    <t>SW + výpočetní technika</t>
  </si>
  <si>
    <t>Pořízení budov, staveb</t>
  </si>
  <si>
    <t>Nákup pozemků</t>
  </si>
  <si>
    <t>Stroje, přístroje, zařízení, dopr.prostředky</t>
  </si>
  <si>
    <t>Ostatní (studie, ÚP, rezerva…)</t>
  </si>
  <si>
    <t>Pořízení vlastního majetku celkem</t>
  </si>
  <si>
    <t>Investiční transfery vlastním organizacím</t>
  </si>
  <si>
    <t>Investiční transfery jiným subjektům</t>
  </si>
  <si>
    <t>Investiční transfery celkem</t>
  </si>
  <si>
    <t>VÝDAJE CELKEM</t>
  </si>
  <si>
    <t>3.2. Závazné ukazatele 2013</t>
  </si>
  <si>
    <t>Odvětvové třídění</t>
  </si>
  <si>
    <t>Příjmy</t>
  </si>
  <si>
    <t>Výdaje</t>
  </si>
  <si>
    <t>Oblasti činnosti</t>
  </si>
  <si>
    <t>Sch. rozpočet</t>
  </si>
  <si>
    <t>Pokladní správa</t>
  </si>
  <si>
    <t>Lesy a zemědělství</t>
  </si>
  <si>
    <t xml:space="preserve">Podnikání a stavebnictví </t>
  </si>
  <si>
    <t>Vnitřní obchod</t>
  </si>
  <si>
    <t>Cestovní ruch</t>
  </si>
  <si>
    <t>Doprava a spoje</t>
  </si>
  <si>
    <t>Vodní hospodářství</t>
  </si>
  <si>
    <t>Školství</t>
  </si>
  <si>
    <t>Kultura</t>
  </si>
  <si>
    <t>Sport</t>
  </si>
  <si>
    <t>Zájmová činnost</t>
  </si>
  <si>
    <t>Zdravotnictví</t>
  </si>
  <si>
    <t>Bytové hospodářství</t>
  </si>
  <si>
    <t>Veřejné osvětlení</t>
  </si>
  <si>
    <t>Pohřebnictví</t>
  </si>
  <si>
    <t>Zásobování teplem</t>
  </si>
  <si>
    <t>Územní rozvoj</t>
  </si>
  <si>
    <t>Ochrana ovzduší a půdy</t>
  </si>
  <si>
    <t>Odpady</t>
  </si>
  <si>
    <t>Veřejné prostranství</t>
  </si>
  <si>
    <t>Sociální zabezpečení</t>
  </si>
  <si>
    <t xml:space="preserve">Sociální služby </t>
  </si>
  <si>
    <t>Krizové stavy</t>
  </si>
  <si>
    <t>Hasiči a městská policie</t>
  </si>
  <si>
    <t>Zastupitelstvo</t>
  </si>
  <si>
    <t>Správa úřadu</t>
  </si>
  <si>
    <t>Mezinárodní spolupráce</t>
  </si>
  <si>
    <t>Daně, pojištění a úroky</t>
  </si>
  <si>
    <t>Ostatní finanční operace</t>
  </si>
  <si>
    <t>Ostatní nezařazené</t>
  </si>
  <si>
    <t>Celkem</t>
  </si>
  <si>
    <t>Příjmy z financování</t>
  </si>
  <si>
    <t>Výdaje z financování</t>
  </si>
  <si>
    <t>Použitá rezerva (z BÚ)</t>
  </si>
  <si>
    <t>4. Skutečné PŘÍJMY a VÝDAJE 2011 - 2013</t>
  </si>
  <si>
    <t>Rok</t>
  </si>
  <si>
    <t>Skutečnost 2011</t>
  </si>
  <si>
    <t>Skutečnost 2012</t>
  </si>
  <si>
    <t>Skutečnost 2013</t>
  </si>
  <si>
    <t>5. Financování 2013</t>
  </si>
  <si>
    <t>Název položky</t>
  </si>
  <si>
    <t>Zm.stavu krátkodob.prost.na BÚ</t>
  </si>
  <si>
    <t>Dlouhodob.přijaté půjč.prostř.</t>
  </si>
  <si>
    <t>Uhraz.splát.dlouhodob.přij.půj</t>
  </si>
  <si>
    <t>Zm.stavu dlouhodob.prost.na BÚ</t>
  </si>
  <si>
    <t>Oper.z peněž.účtů organizace</t>
  </si>
  <si>
    <t>FINANCOVÁNÍ CELKEM</t>
  </si>
  <si>
    <t>6. Monitoring obcí</t>
  </si>
  <si>
    <t>Popis</t>
  </si>
  <si>
    <t>1. Počet obyvatel obce</t>
  </si>
  <si>
    <t>2. Příjem celkem (po konsolidaci)</t>
  </si>
  <si>
    <t>3. Úroky</t>
  </si>
  <si>
    <t>4. Uhrazené splátky dluhopisů a půjčených prostředků</t>
  </si>
  <si>
    <t>5. Dluhová služba (DS) celkem ř.3+ř.4</t>
  </si>
  <si>
    <t>6. Ukazatel Dluhové služby (%) ř.5/ř.2</t>
  </si>
  <si>
    <t>7. Aktiva celkem</t>
  </si>
  <si>
    <t xml:space="preserve">8. Cizí zdroje </t>
  </si>
  <si>
    <t>9. Stav na bankovních účtech celkem</t>
  </si>
  <si>
    <t>10. Úvěry a komunální dluhopisy</t>
  </si>
  <si>
    <t>11. Přijaté návratné finanční výpomoci (PNFV) a ostatní dluhy</t>
  </si>
  <si>
    <t>12. Zadluženost celkem ř.10+ř.11</t>
  </si>
  <si>
    <t>13. Podíl cizích zdrojů k celkovým aktivům (%) ř.8/ř.7</t>
  </si>
  <si>
    <t>14. Podíl zadluženosti na cizích zdrojích (%) ř.12/ř.8</t>
  </si>
  <si>
    <t>15. 8-leté saldo</t>
  </si>
  <si>
    <t>16. Oběžná aktiva</t>
  </si>
  <si>
    <t>17. Krátkodobé závazky</t>
  </si>
  <si>
    <t>18. Celková likvidita ř.16/ř.17</t>
  </si>
  <si>
    <t xml:space="preserve"> </t>
  </si>
  <si>
    <t>*Do řádku 15 vstupují data pouze za roky 2006 až 2012</t>
  </si>
  <si>
    <t>7. Pohledávky k 31.12.2013</t>
  </si>
  <si>
    <t>Účet - popis</t>
  </si>
  <si>
    <t>311 - Odběratelé</t>
  </si>
  <si>
    <t>314 - Krátkodobé poskytnuté zá</t>
  </si>
  <si>
    <t>315 - Jiné pohledávky z hl. či</t>
  </si>
  <si>
    <t>335 - Pohledávky za zaměstnanc</t>
  </si>
  <si>
    <t>346 - Pohledávky za ústředními</t>
  </si>
  <si>
    <t xml:space="preserve">351 - Pohledávky za účastníky </t>
  </si>
  <si>
    <t>373 - Poskytnuté zálohy na tra</t>
  </si>
  <si>
    <t>377 - Ostatní krátkodobé pohle</t>
  </si>
  <si>
    <t>462 - Poskyt. návratné fin.výp</t>
  </si>
  <si>
    <t>469 - Ostatní dlouhodobé pohle</t>
  </si>
  <si>
    <t>Z toho: Opravné položky k pohl</t>
  </si>
  <si>
    <t>8. Závazky k 31.12.2013</t>
  </si>
  <si>
    <t>321 - Dodavatelé</t>
  </si>
  <si>
    <t>324 - Krátkodobé přijaté záloh</t>
  </si>
  <si>
    <t>331 - Zaměstnanci</t>
  </si>
  <si>
    <t>336 - Zúčt.s inst.soc.zab.a zd</t>
  </si>
  <si>
    <t>342 - Jiné přímé daně</t>
  </si>
  <si>
    <t>343 - Daň z přidané hodnoty</t>
  </si>
  <si>
    <t>345 - Jiné daně a poplatky</t>
  </si>
  <si>
    <t>352 - Závazky k účastníkům sdr</t>
  </si>
  <si>
    <t>374 - Přijaté zálohy na transf</t>
  </si>
  <si>
    <t>378 - Ostatní krátkodobé závaz</t>
  </si>
  <si>
    <t>9. Stav úvěrů a půjček k 31.12.2013</t>
  </si>
  <si>
    <t>Účet - název</t>
  </si>
  <si>
    <t>451 01 - Dlouhodobé úvěry</t>
  </si>
  <si>
    <t>451 10 - Dlouhodobé úvěry</t>
  </si>
  <si>
    <t>451 11 - Dlouhodobé úvěry; Vst</t>
  </si>
  <si>
    <t>451 31 - Dlouhodobé úvěry; Úvě</t>
  </si>
  <si>
    <t>459 00 - Ostatní dlouhodobé zá</t>
  </si>
  <si>
    <t>10.1. Jmění, upravující položky a fondy k 31.12.2013</t>
  </si>
  <si>
    <t>Název fondu</t>
  </si>
  <si>
    <t>Počáteční stav</t>
  </si>
  <si>
    <t>Zůstatek k 31.12.</t>
  </si>
  <si>
    <t>401 - Jmění účetní jednotky</t>
  </si>
  <si>
    <t>403 - Transfery na poříz. dl.majetku</t>
  </si>
  <si>
    <t>406 - Oceň. rozdíly při změně metody</t>
  </si>
  <si>
    <t>408 - Opravy chyb minulých období</t>
  </si>
  <si>
    <t>419 - Ostatní fondy</t>
  </si>
  <si>
    <t>10.2. Peněžní a ostatní fondy k 31.12.2013</t>
  </si>
  <si>
    <t>419 10 - Ostatní fondy</t>
  </si>
  <si>
    <t>419 20 - Ostatní fondy</t>
  </si>
  <si>
    <t>11. Stavy na běžných účtech a termínované vklady k 31.12.2013</t>
  </si>
  <si>
    <t>231 10 - Základní běžný účet ÚSC</t>
  </si>
  <si>
    <t>231 11 - Základní běžný účet ÚSC</t>
  </si>
  <si>
    <t>231 20 - Základní běžný účet ÚSC</t>
  </si>
  <si>
    <t>231 30 - Základní běžný účet ÚSC</t>
  </si>
  <si>
    <t>236 10 - Běžné účty fondů ÚSC</t>
  </si>
  <si>
    <t>236 21 - Běžné účty fondů ÚSC</t>
  </si>
  <si>
    <t>12. Přehled dotací poskytnutých rozpočty a státními fondy</t>
  </si>
  <si>
    <t>Označení účelového transferu</t>
  </si>
  <si>
    <t>Přiděleno Kč</t>
  </si>
  <si>
    <t>Vyčerpáno Kč</t>
  </si>
  <si>
    <t>Rozdíl Kč</t>
  </si>
  <si>
    <t>Ze státního rozpočtu</t>
  </si>
  <si>
    <t>Od státních fondů</t>
  </si>
  <si>
    <t>12.1. Přehled přijatých dotací v roce 2013 ze státního rozpočtu</t>
  </si>
  <si>
    <t>UZ</t>
  </si>
  <si>
    <t>13101</t>
  </si>
  <si>
    <t>Akt.politika zaměstnanosti</t>
  </si>
  <si>
    <t>13234</t>
  </si>
  <si>
    <t>Aktivní politika zaměstnanosti</t>
  </si>
  <si>
    <t>13305</t>
  </si>
  <si>
    <t>Podpora sociálních služeb</t>
  </si>
  <si>
    <t>15833</t>
  </si>
  <si>
    <t>Ovzduší</t>
  </si>
  <si>
    <t>15839</t>
  </si>
  <si>
    <t>Zametací stroj</t>
  </si>
  <si>
    <t>34002</t>
  </si>
  <si>
    <t>Obnova kulturních památek</t>
  </si>
  <si>
    <t>34054</t>
  </si>
  <si>
    <t>ÚD-regen.měst.památ.rezervací</t>
  </si>
  <si>
    <t>85001</t>
  </si>
  <si>
    <t>Reg. rada Severových. neinv SR</t>
  </si>
  <si>
    <t>85005</t>
  </si>
  <si>
    <t>Reg.rada Severových. neinv. EU</t>
  </si>
  <si>
    <t>85501</t>
  </si>
  <si>
    <t>Reg.rada - Severovýchod - SR</t>
  </si>
  <si>
    <t>85505</t>
  </si>
  <si>
    <t>Reg.rada - Severovýchod - EU</t>
  </si>
  <si>
    <t>98008</t>
  </si>
  <si>
    <t>Prezidentské volby</t>
  </si>
  <si>
    <t>98071</t>
  </si>
  <si>
    <t>ÚD-volby do Parlamentu ČR</t>
  </si>
  <si>
    <t>Celkem ze státního rozpočtu</t>
  </si>
  <si>
    <t>12.2. Přehled přijatých dotací v roce 2013 od státních fondů</t>
  </si>
  <si>
    <t>90877</t>
  </si>
  <si>
    <t>OPŽP</t>
  </si>
  <si>
    <t>Celkem od státních fondů</t>
  </si>
  <si>
    <t>12.3. Přehled přijatých dotací v r. 2013 z rozp. krajů,obcí,DSO a převody z vl. fondů</t>
  </si>
  <si>
    <t>Položka</t>
  </si>
  <si>
    <t>Označení položky</t>
  </si>
  <si>
    <t>Rozpočet schválený</t>
  </si>
  <si>
    <t>Rozpočet po změnách</t>
  </si>
  <si>
    <t>4122</t>
  </si>
  <si>
    <t>Neinv.přijaté transf.od krajů</t>
  </si>
  <si>
    <t>4134</t>
  </si>
  <si>
    <t>Převody z rozpočtových účtů</t>
  </si>
  <si>
    <t>4229</t>
  </si>
  <si>
    <t>Ost.inv.př.transf.od r.územ.ú.</t>
  </si>
  <si>
    <t>13.1. Podíl pohledávek na rozpočtu v roce 2013</t>
  </si>
  <si>
    <t>Označení</t>
  </si>
  <si>
    <t>Kč</t>
  </si>
  <si>
    <t>Krátkodobé pohledávky (Netto)</t>
  </si>
  <si>
    <t>Dlouhodobé pohledávky (Netto)</t>
  </si>
  <si>
    <t>Z toho: Dl. pohledávky - následující rok</t>
  </si>
  <si>
    <t>Rozpočtové příjmy</t>
  </si>
  <si>
    <t>Podíl pohledávek na rozpočtu  (v %)</t>
  </si>
  <si>
    <t>13.2. Podíl závazků na rozpočtu v roce 2013</t>
  </si>
  <si>
    <t>Krátkodobé závazky</t>
  </si>
  <si>
    <t>Dlouhodobé závazky</t>
  </si>
  <si>
    <t xml:space="preserve">Z toho: Dl. závazky - následující rok </t>
  </si>
  <si>
    <t>Podíl závazků na rozpočtu  (v %)</t>
  </si>
  <si>
    <t>13.3. Podíl zastaveného majetku na celkovém majetku územního celku v roce 2013</t>
  </si>
  <si>
    <t>Zastavený majetek</t>
  </si>
  <si>
    <t>Majetek celkem</t>
  </si>
  <si>
    <t>Podíl zastav. majetku na celk. m. (v %)</t>
  </si>
  <si>
    <t>14. Majetek k 31.12.2013</t>
  </si>
  <si>
    <t>Brutto</t>
  </si>
  <si>
    <t>Korekce</t>
  </si>
  <si>
    <t>Netto</t>
  </si>
  <si>
    <t>013 - Software</t>
  </si>
  <si>
    <t>014 - Ocenitelná práva</t>
  </si>
  <si>
    <t>018 - Drobný dlouhodobý nehm.m</t>
  </si>
  <si>
    <t>019 - Ostat. dlouhodobý nehm.m</t>
  </si>
  <si>
    <t>021 - Stavby</t>
  </si>
  <si>
    <t>022 - Sam.mov.věci a soubory m</t>
  </si>
  <si>
    <t>028 - Drobný dlouhodobý hmot.m</t>
  </si>
  <si>
    <t>031 - Pozemky</t>
  </si>
  <si>
    <t>032 - Kulturní předměty</t>
  </si>
  <si>
    <t>041 - Nedokončený dl. nehmot.m</t>
  </si>
  <si>
    <t>042 - Nedokončený dl. hmotný m</t>
  </si>
  <si>
    <t xml:space="preserve">061 - Maj.účasti v os.s rozh. </t>
  </si>
  <si>
    <t>062 - Maj.účasti v os.s podst.</t>
  </si>
  <si>
    <t>z toho: oprávky k majetku celkem</t>
  </si>
  <si>
    <t>(podle § 17 zákona č. 250/2000Sb., o rozpočtových pravidlech územních rozpočtů,</t>
  </si>
  <si>
    <t>ve znění platných předpisů)</t>
  </si>
  <si>
    <t>Schválený</t>
  </si>
  <si>
    <t>Upravený</t>
  </si>
  <si>
    <t>Plnění k</t>
  </si>
  <si>
    <t>% plnění</t>
  </si>
  <si>
    <t>rozpočet</t>
  </si>
  <si>
    <t>k UR</t>
  </si>
  <si>
    <t>Třída 1 - Daňové příjmy</t>
  </si>
  <si>
    <t>Třída 2 - Nedaňové příjmy</t>
  </si>
  <si>
    <t>Třída 3 - Kapitálové příjmy</t>
  </si>
  <si>
    <t>Třída 4 - Přijaté dotace</t>
  </si>
  <si>
    <t>Třída 5 - Běžné výdaje</t>
  </si>
  <si>
    <t>Třída 6 - Kapitálové výdaje</t>
  </si>
  <si>
    <t>Výdaje celkem</t>
  </si>
  <si>
    <t>Saldo: Příjmy- výdaje</t>
  </si>
  <si>
    <t>Třída 8 - financování</t>
  </si>
  <si>
    <t>Saldo financování</t>
  </si>
  <si>
    <t>2) Hospodářská činnost města</t>
  </si>
  <si>
    <t xml:space="preserve">3) Stav účelových fondů </t>
  </si>
  <si>
    <t>3.1. Fond rozvoje bydlení</t>
  </si>
  <si>
    <t>Splátky půjček včetně úroků</t>
  </si>
  <si>
    <t>Poskytnuté půjčky</t>
  </si>
  <si>
    <t>0,-</t>
  </si>
  <si>
    <t>Příjmy fondu tvoří splátky půjček poskytnuté v minulých letech, výdajem fondu jsou půjčky poskytnuté dle</t>
  </si>
  <si>
    <t>platné vyhlášky.</t>
  </si>
  <si>
    <t>3.2.Sociální fond</t>
  </si>
  <si>
    <t>Příjem fondu z rozpočtu města</t>
  </si>
  <si>
    <t>Výdaje fondu</t>
  </si>
  <si>
    <t>rezervní fond</t>
  </si>
  <si>
    <t>fond odměn</t>
  </si>
  <si>
    <t>odvod zřizovateli</t>
  </si>
  <si>
    <t>výsledek hospodaření</t>
  </si>
  <si>
    <t>MSB</t>
  </si>
  <si>
    <t>ZŠ</t>
  </si>
  <si>
    <t>MŠ</t>
  </si>
  <si>
    <t xml:space="preserve">Roční účetní závěrky zřízených příspěvkových organizací včetně všech zákonem předepsaných výkazů jsou založeny na finančním odboru MěÚ. </t>
  </si>
  <si>
    <t>Aktiva celkem</t>
  </si>
  <si>
    <t>Oběžná aktiva</t>
  </si>
  <si>
    <t>Vlastní kapitál</t>
  </si>
  <si>
    <t>Cizí zdroje</t>
  </si>
  <si>
    <t>Rok.voda</t>
  </si>
  <si>
    <t>Centep</t>
  </si>
  <si>
    <t xml:space="preserve">Roční účetní závěrky založených organizací včetně všech zákonem předepsaných výkazů jsou založeny na finančním odboru MěÚ. </t>
  </si>
  <si>
    <t>Přidaná hodn.</t>
  </si>
  <si>
    <t>Výkony</t>
  </si>
  <si>
    <t>Výsl. Hospod.</t>
  </si>
  <si>
    <t>VH minulého období</t>
  </si>
  <si>
    <t xml:space="preserve">Rozpis přijatých dotací je zpracován v tabulce. Dotace byly řádně vyúčtovány, nevyčerp. prostředky byly </t>
  </si>
  <si>
    <t xml:space="preserve">Uz    </t>
  </si>
  <si>
    <t xml:space="preserve">Org  </t>
  </si>
  <si>
    <t xml:space="preserve">SpPo </t>
  </si>
  <si>
    <t xml:space="preserve">Zp  </t>
  </si>
  <si>
    <t xml:space="preserve">Text                          </t>
  </si>
  <si>
    <t xml:space="preserve"> ROZP.UPRAV.</t>
  </si>
  <si>
    <t xml:space="preserve">           ČERPÁNÍ</t>
  </si>
  <si>
    <t xml:space="preserve">               V KČ</t>
  </si>
  <si>
    <t xml:space="preserve">              V KČ</t>
  </si>
  <si>
    <t xml:space="preserve">00000 </t>
  </si>
  <si>
    <t xml:space="preserve">0000 </t>
  </si>
  <si>
    <t xml:space="preserve">4112 </t>
  </si>
  <si>
    <t xml:space="preserve">4131 </t>
  </si>
  <si>
    <t xml:space="preserve">4134 </t>
  </si>
  <si>
    <t xml:space="preserve">9020 </t>
  </si>
  <si>
    <t xml:space="preserve">4122 </t>
  </si>
  <si>
    <t>Neinvestiční dotace Sýpka</t>
  </si>
  <si>
    <t>Investiční dotace Sýpka</t>
  </si>
  <si>
    <t xml:space="preserve">9435 </t>
  </si>
  <si>
    <t xml:space="preserve">9551 </t>
  </si>
  <si>
    <t xml:space="preserve">9552 </t>
  </si>
  <si>
    <t xml:space="preserve">13101 </t>
  </si>
  <si>
    <t xml:space="preserve">4116 </t>
  </si>
  <si>
    <t xml:space="preserve">13234 </t>
  </si>
  <si>
    <t xml:space="preserve">13305 </t>
  </si>
  <si>
    <t xml:space="preserve">9400 </t>
  </si>
  <si>
    <t xml:space="preserve">34002 </t>
  </si>
  <si>
    <t xml:space="preserve">9331 </t>
  </si>
  <si>
    <t xml:space="preserve">34054 </t>
  </si>
  <si>
    <t xml:space="preserve">9332 </t>
  </si>
  <si>
    <t xml:space="preserve">85001 </t>
  </si>
  <si>
    <t xml:space="preserve">9302 </t>
  </si>
  <si>
    <t xml:space="preserve">4123 </t>
  </si>
  <si>
    <t xml:space="preserve">85005 </t>
  </si>
  <si>
    <t xml:space="preserve">85501 </t>
  </si>
  <si>
    <t xml:space="preserve">4223 </t>
  </si>
  <si>
    <t xml:space="preserve">85505 </t>
  </si>
  <si>
    <t xml:space="preserve">4213 </t>
  </si>
  <si>
    <t xml:space="preserve">98008 </t>
  </si>
  <si>
    <t xml:space="preserve">4111 </t>
  </si>
  <si>
    <t xml:space="preserve">9611 </t>
  </si>
  <si>
    <t>Mateřská škola-příspěvek PO</t>
  </si>
  <si>
    <t>Základní škola-příspěvek PO</t>
  </si>
  <si>
    <t>MSB-příspěvek PO</t>
  </si>
  <si>
    <t>Dotace za účelem sportu</t>
  </si>
  <si>
    <t>Dotace za účelem kultury</t>
  </si>
  <si>
    <t>Dotace ostatním subjektům</t>
  </si>
  <si>
    <t xml:space="preserve"> § 42 odst. 1, zákona č. 128/2000 Sb. ve znění pozdějších předpisů. Při přezkoumání hospodaření podle</t>
  </si>
  <si>
    <t xml:space="preserve"> § 10 odst.3 písm. b) zákona č. 420/2004 Sb., o přezkoumání hospodaření územních samosprávních celků</t>
  </si>
  <si>
    <t>Předkládá: Ing. Luboš Tylš - vedoucí finančního odboru</t>
  </si>
  <si>
    <t>Závěrečný účet města za rok 2013</t>
  </si>
  <si>
    <t>Plnění rozpočtu na rok 2013 Města Rokytnice v O.h. k 31.12.2013 v tis. Kč</t>
  </si>
  <si>
    <t>Paragraf</t>
  </si>
  <si>
    <t>Text</t>
  </si>
  <si>
    <t>Příjmy SR</t>
  </si>
  <si>
    <t>Příjmy UR</t>
  </si>
  <si>
    <t>Čerpání</t>
  </si>
  <si>
    <t>Plnění v %</t>
  </si>
  <si>
    <t>Výdaje SR</t>
  </si>
  <si>
    <t>Výdaje UR</t>
  </si>
  <si>
    <t>Příjmy z daní</t>
  </si>
  <si>
    <t>DPFO - závislá činnost</t>
  </si>
  <si>
    <t>DPFO - podnikatelé FO</t>
  </si>
  <si>
    <t>DPFO - srážková</t>
  </si>
  <si>
    <t>DPPO - právnické osoby</t>
  </si>
  <si>
    <t>DPPO - město</t>
  </si>
  <si>
    <t>DPH</t>
  </si>
  <si>
    <t>Daň z nemovitostí</t>
  </si>
  <si>
    <t>Poplatky</t>
  </si>
  <si>
    <t>Poplatek za znečišťování ovzduší</t>
  </si>
  <si>
    <t>Poplatek za za odnění půdy ze zem.p.f.</t>
  </si>
  <si>
    <t>Poplatek za za odnění půdy z les.p.f.</t>
  </si>
  <si>
    <t>Poplatek za odpady (místní)</t>
  </si>
  <si>
    <t>Poplatek ze psů</t>
  </si>
  <si>
    <t>Poplatek za lázeňský nebo rekteační pobyt</t>
  </si>
  <si>
    <t>Poplatek za užívání veřejného prostranství</t>
  </si>
  <si>
    <t>Poplatek z ubytovací kapacity</t>
  </si>
  <si>
    <t>Odvod z loterií kromě VHP</t>
  </si>
  <si>
    <t>Odvod z VHP</t>
  </si>
  <si>
    <t>Splátky půjček</t>
  </si>
  <si>
    <t xml:space="preserve">2412 </t>
  </si>
  <si>
    <t>Splát.půjč.Centep-pokuta</t>
  </si>
  <si>
    <t xml:space="preserve">2420 </t>
  </si>
  <si>
    <t>Wiyrhanea, splátky půjčky</t>
  </si>
  <si>
    <t xml:space="preserve">2460 </t>
  </si>
  <si>
    <t>FRB splátky půjček od obyvatel</t>
  </si>
  <si>
    <t>Přijaté dotace</t>
  </si>
  <si>
    <t>Dotace volby</t>
  </si>
  <si>
    <t>Neinvestiční přij. transf. ze SR - souhrnný dot. vztah</t>
  </si>
  <si>
    <t>Dotace SR a EU</t>
  </si>
  <si>
    <t>Dotace krajský úřad</t>
  </si>
  <si>
    <t>Převod fin. prostředků z HČ</t>
  </si>
  <si>
    <t>Konsolidační položky</t>
  </si>
  <si>
    <t xml:space="preserve">Splátka FRB, převod do soc. fondu </t>
  </si>
  <si>
    <t>Dotace zametací stroj SFŽP</t>
  </si>
  <si>
    <t>Dotace zametací stroj EU</t>
  </si>
  <si>
    <t>Příspěvek na radlici od DSO Rychnovsko</t>
  </si>
  <si>
    <t>Zemědělství a lesní hospodářství</t>
  </si>
  <si>
    <t>Dar Záchranné pacičky o.s.</t>
  </si>
  <si>
    <t>Palírna - nájemné od Centepu</t>
  </si>
  <si>
    <t>Lesní hospodářství</t>
  </si>
  <si>
    <t>Průmyslová a ostatní odvětví hospodářství</t>
  </si>
  <si>
    <t>Informační centrum</t>
  </si>
  <si>
    <t>Příjmy staveb. úřadu (pokuty, náklady řízení)</t>
  </si>
  <si>
    <t>Silnice - správa, údržba, opravy</t>
  </si>
  <si>
    <t>Opravy chodníků</t>
  </si>
  <si>
    <t>Dopravní obslužnost</t>
  </si>
  <si>
    <t xml:space="preserve">Dopravní značení </t>
  </si>
  <si>
    <t xml:space="preserve">Lyžařský vlek, sněžné dělo, zasněžování </t>
  </si>
  <si>
    <t>Vodárenství</t>
  </si>
  <si>
    <t>Čištění odpadních vod</t>
  </si>
  <si>
    <t>Služby pro obyvatelstvo</t>
  </si>
  <si>
    <t xml:space="preserve">Mateřská škola </t>
  </si>
  <si>
    <t xml:space="preserve">Základní škola </t>
  </si>
  <si>
    <t>Knihovna</t>
  </si>
  <si>
    <t>Muzeum Hanička</t>
  </si>
  <si>
    <t>Muzeum Sýpka</t>
  </si>
  <si>
    <t>Muzeum Výtopna</t>
  </si>
  <si>
    <t>Sborník Panorama</t>
  </si>
  <si>
    <t>Kronika - OOV</t>
  </si>
  <si>
    <t>Opravy a obnova místních památek</t>
  </si>
  <si>
    <t>Horský kurýr</t>
  </si>
  <si>
    <t>Zájmová činnost v kultuře, ples</t>
  </si>
  <si>
    <t>Anenská pouť</t>
  </si>
  <si>
    <t>Sportovní zařízení v majetku obce</t>
  </si>
  <si>
    <t>Ostatní tělovýchovná činnost- dotace org.</t>
  </si>
  <si>
    <t>Využití volného času dětí a mládeže (dotace sport. org.)</t>
  </si>
  <si>
    <t>Ost. záj. činnost a rekreace, oprava koupaliště</t>
  </si>
  <si>
    <t>Zdravotní středisko</t>
  </si>
  <si>
    <t>Hospice</t>
  </si>
  <si>
    <t xml:space="preserve">Pomoc zdravotně postiženým </t>
  </si>
  <si>
    <t>Fond rozvoje bydlení</t>
  </si>
  <si>
    <t>Městská správa bytů</t>
  </si>
  <si>
    <t>Nebytové hosp. -elektr. energ.(přefakturace)</t>
  </si>
  <si>
    <t>Fond rozvoje bydlení - půjčky</t>
  </si>
  <si>
    <t>Veřejné osvětlení - Citelum</t>
  </si>
  <si>
    <t>Centep - nájemné</t>
  </si>
  <si>
    <t>Územní plán</t>
  </si>
  <si>
    <t>Údržba města, SSHR, nakládání s majetkem města</t>
  </si>
  <si>
    <t>Technické služby</t>
  </si>
  <si>
    <t>Sběr a svoz komunálních odpadů</t>
  </si>
  <si>
    <t>Sběr a svoz ostatních odpadů</t>
  </si>
  <si>
    <t>EKO - KOM - přijaté příspěvky</t>
  </si>
  <si>
    <t>Péče o veřejnou zeleň</t>
  </si>
  <si>
    <t>Sociální věci</t>
  </si>
  <si>
    <t>Klub důchodců</t>
  </si>
  <si>
    <t>Příspěvek OS Orion</t>
  </si>
  <si>
    <t>Pečovatelky</t>
  </si>
  <si>
    <t>Příspěvek Domov na Stř. vrchu</t>
  </si>
  <si>
    <t>Ost. služby v oblasti soc. péče</t>
  </si>
  <si>
    <t>Příspěvky org. pracujícím v soc. oblasti</t>
  </si>
  <si>
    <t>Bezpečnost státu a právní ochrana</t>
  </si>
  <si>
    <t>Bezp. a veř. pořádek (náklady řízení a pokuty KPP)</t>
  </si>
  <si>
    <t>Rezerva na krizové situace</t>
  </si>
  <si>
    <t>Dar povodně</t>
  </si>
  <si>
    <t>Kamerový systém autobus. nádraží</t>
  </si>
  <si>
    <t>Hasiči</t>
  </si>
  <si>
    <t>Všeobecná veřejná správa a služby</t>
  </si>
  <si>
    <t>Zastupitelstvo města</t>
  </si>
  <si>
    <t>Volby do parlamentu</t>
  </si>
  <si>
    <t>Volby prezidenrské</t>
  </si>
  <si>
    <t>Činnost místní správy (MěÚ celkem)</t>
  </si>
  <si>
    <t>Obecné příjmy a výdaje z finančních operací</t>
  </si>
  <si>
    <t>Splátka FRB, převod do soc. fondu</t>
  </si>
  <si>
    <t>Placené daně (DPPO za město, DPH)</t>
  </si>
  <si>
    <t>Finanční vypořádání minulých let</t>
  </si>
  <si>
    <t>Příspěvky DSO, fond rady</t>
  </si>
  <si>
    <t>Financování</t>
  </si>
  <si>
    <t>Použití přebytku min. let</t>
  </si>
  <si>
    <t>Úvěr Sýpka</t>
  </si>
  <si>
    <t>Splátky úvěrů</t>
  </si>
  <si>
    <t>Převod pokl., jistiny, DPH-vnitřní zúčtování</t>
  </si>
  <si>
    <t>Příjmy celkem</t>
  </si>
  <si>
    <t>Rozdíl příjmy - výdaje</t>
  </si>
  <si>
    <t xml:space="preserve">Údaje o plnění rozpočtu příjmů, výdajů a o dalších finančních operacích v plném členění podle rozpočtové skladby jsou k nahlédnutí na finančním odboru MěÚ (výkaz FIN 2-12, rozbor čerpání příjmů a výdajů). Nejvyšší část příjmů tvoří daňové příjmy, např. daň z příj. fyz. osob ze závis.činnosti 4 617,11 tis.Kč,  daň z příjmů právnických osob 4 267,72 tis. Kč. Nejvyšší daní je daň z přidané hodnoty, ta činí 9932,63 tis. Kč. Daňové příjmy celkem činí 24 352,9 tis. Kč. V loňském roce to bylo 19 562,94 tis Kč, což je navýšení o 4 789,96 tis. Kč. K navýšení daňových příjmů došlo díky novému rozpočtovému určení daní. </t>
  </si>
  <si>
    <t>Nedaňové příjmy jsou ve výši 5.981.63 tis. Kč, zde oproti loňskému roku je nárůst o 1192,85 tis. Kč. Nejvyšší nedaňové příjmy tvoří Hanička , příjmy z pronájmů nemovitostí od Centepu, nebytové hospodářství. Další podíl má Pečovatelská služba, Kč a příjmy z poskytovaných služeb za komunální odpad.</t>
  </si>
  <si>
    <t>Stav k 31.12.2013</t>
  </si>
  <si>
    <t>V roce 2013</t>
  </si>
  <si>
    <t>100.944,-</t>
  </si>
  <si>
    <t>438.202,57</t>
  </si>
  <si>
    <t>8.122,38</t>
  </si>
  <si>
    <t>82.627</t>
  </si>
  <si>
    <t>91.400,-</t>
  </si>
  <si>
    <t>6) vyúčtování finančních vztahů ke státnímu rozpočtu a ost. rozpočtům veřejné úrovně</t>
  </si>
  <si>
    <t>značení na Muzeu Hanička a 23 632,- Kč na Parlamentní volby.</t>
  </si>
  <si>
    <t xml:space="preserve">vráceny do státního rozpočtu. Jednalo se o 14026,48 Kč nedočerpaných v souvislosti s výstavbou dopravního </t>
  </si>
  <si>
    <t>Neinv.dotace ze SR</t>
  </si>
  <si>
    <t>Dotace KHK - hasiči</t>
  </si>
  <si>
    <t xml:space="preserve">9315 </t>
  </si>
  <si>
    <t>Dotace Hanička vst. expoz.</t>
  </si>
  <si>
    <t xml:space="preserve">9336 </t>
  </si>
  <si>
    <t xml:space="preserve">4229 </t>
  </si>
  <si>
    <t>Příspěvek DSO (P)</t>
  </si>
  <si>
    <t>Dotace mzdy KÚ Pečovatelky</t>
  </si>
  <si>
    <t>Dotace HKH - hasiči</t>
  </si>
  <si>
    <t>Hasiči dotace (P)</t>
  </si>
  <si>
    <t>ÚP - mzdy CR (P)</t>
  </si>
  <si>
    <t>ÚP - mzdy EU</t>
  </si>
  <si>
    <t xml:space="preserve">15833 </t>
  </si>
  <si>
    <t xml:space="preserve">9335 </t>
  </si>
  <si>
    <t xml:space="preserve">4216 </t>
  </si>
  <si>
    <t>Dotace SFŽP EU</t>
  </si>
  <si>
    <t xml:space="preserve">15839 </t>
  </si>
  <si>
    <t xml:space="preserve">9372 </t>
  </si>
  <si>
    <t>Dotace sběrné nádoby EU(P)</t>
  </si>
  <si>
    <t>Příjem dotace na Výtopnu (P)</t>
  </si>
  <si>
    <t>Dotace min. kultury (P)</t>
  </si>
  <si>
    <t>Neinv. dotace Sýpka SR (P)</t>
  </si>
  <si>
    <t>Neinv. dotace Sýpka EU (P)</t>
  </si>
  <si>
    <t>Inv. dotace Sýpka SR (P)</t>
  </si>
  <si>
    <t>Inv. dotace Sýpka EU (P)</t>
  </si>
  <si>
    <t xml:space="preserve">90877 </t>
  </si>
  <si>
    <t>Dotace SFŽP SR</t>
  </si>
  <si>
    <t>Dotace sběrné nádoby SR(P)</t>
  </si>
  <si>
    <t xml:space="preserve">9809 </t>
  </si>
  <si>
    <t>Vratka dotace volby prez.(P)</t>
  </si>
  <si>
    <t xml:space="preserve">98071 </t>
  </si>
  <si>
    <t>Dotace na volby</t>
  </si>
  <si>
    <t>Dotace mzdy MK Pečovatelky</t>
  </si>
  <si>
    <t>Finanční vypořádání s příjemci dotací za rok 2013.</t>
  </si>
  <si>
    <t xml:space="preserve">Přezkoumání hospodaření provedl Krajský úřad Královéhradeckého kraje ve dnech 14.10.2013 - </t>
  </si>
  <si>
    <t>15.10.2013 a 17.3.2014 - 19.3.2014 na základě písemné žádosti obce v souladu s ustanovením</t>
  </si>
  <si>
    <t xml:space="preserve">a dobrovolných svazků obcí nebyly zjištěny chyby a nedostatky. </t>
  </si>
  <si>
    <t>V Rokytnici v O.h. 20.5.2014</t>
  </si>
  <si>
    <r>
      <t xml:space="preserve">1. Údaje o plnění příjmů a výdajů za rok 2013 </t>
    </r>
    <r>
      <rPr>
        <sz val="8"/>
        <rFont val="Arial"/>
        <family val="2"/>
        <charset val="238"/>
      </rPr>
      <t>(údaje jsou v Kč)</t>
    </r>
  </si>
  <si>
    <r>
      <t>Kapitálové příjmy</t>
    </r>
    <r>
      <rPr>
        <sz val="8"/>
        <rFont val="Arial"/>
        <family val="2"/>
        <charset val="238"/>
      </rPr>
      <t xml:space="preserve"> jsou tvořeny prodejem pozemků a investiční dotací na naučnou stezku na Haničce.</t>
    </r>
  </si>
  <si>
    <r>
      <t xml:space="preserve">Přijaté dotace </t>
    </r>
    <r>
      <rPr>
        <sz val="8"/>
        <rFont val="Arial"/>
        <family val="2"/>
        <charset val="238"/>
      </rPr>
      <t>jsou samostatně rozepsány v oddílu transfery.</t>
    </r>
  </si>
  <si>
    <r>
      <t>Běžné výdaje</t>
    </r>
    <r>
      <rPr>
        <sz val="8"/>
        <color indexed="8"/>
        <rFont val="Calibri"/>
        <family val="2"/>
        <charset val="238"/>
      </rPr>
      <t xml:space="preserve"> dosáhly výše 37 375,41 tis. Kč.  a jsou podrobně rozepsány v záložce výdaje.</t>
    </r>
  </si>
  <si>
    <r>
      <t>Z</t>
    </r>
    <r>
      <rPr>
        <sz val="8"/>
        <color indexed="8"/>
        <rFont val="Calibri"/>
        <family val="2"/>
        <charset val="238"/>
      </rPr>
      <t xml:space="preserve"> </t>
    </r>
    <r>
      <rPr>
        <b/>
        <sz val="8"/>
        <rFont val="Arial"/>
        <family val="2"/>
        <charset val="238"/>
      </rPr>
      <t>kapitálových výdajů</t>
    </r>
    <r>
      <rPr>
        <sz val="8"/>
        <color indexed="8"/>
        <rFont val="Calibri"/>
        <family val="2"/>
        <charset val="238"/>
      </rPr>
      <t xml:space="preserve"> jsou nejvyšší náklady na obnovu Sýpky.Na dokončení stavby Sýpky bylo vynaloženo 21 785,58 tis. Kč,na investiční vybavení 3 635,84 tis. Kč. Byl zakoupen stroj na snížení prašnosti v hodnotě 1 728,64 tis. Kč. Uvedený majetek byl pořízen z dotací.</t>
    </r>
  </si>
  <si>
    <r>
      <t xml:space="preserve">4) Hospodaření příspěvkových  organizací zřízených městem </t>
    </r>
    <r>
      <rPr>
        <sz val="8"/>
        <rFont val="Arial"/>
        <family val="2"/>
        <charset val="238"/>
      </rPr>
      <t>(údaje v tis.Kč)</t>
    </r>
  </si>
  <si>
    <r>
      <t>5) Hospodaření organizací založených městem</t>
    </r>
    <r>
      <rPr>
        <sz val="8"/>
        <color indexed="8"/>
        <rFont val="Calibri"/>
        <family val="2"/>
        <charset val="238"/>
      </rPr>
      <t xml:space="preserve"> </t>
    </r>
  </si>
  <si>
    <r>
      <t xml:space="preserve">Vývoj majetku </t>
    </r>
    <r>
      <rPr>
        <sz val="8"/>
        <rFont val="Arial"/>
        <family val="2"/>
        <charset val="238"/>
      </rPr>
      <t>(v tis. Kč)</t>
    </r>
  </si>
  <si>
    <r>
      <t xml:space="preserve">Vývoj výsledku hospodaření </t>
    </r>
    <r>
      <rPr>
        <sz val="8"/>
        <rFont val="Arial"/>
        <family val="2"/>
        <charset val="238"/>
      </rPr>
      <t>(v tis. Kč)</t>
    </r>
  </si>
  <si>
    <t xml:space="preserve">Výsledek hospodaření z hlavní  činnosti k 31.12.2013 činil  -2.275,5 tis. Kč. Ztráta je způsobená vysokými odpisy z majetku města. </t>
  </si>
  <si>
    <t xml:space="preserve">Výsledek hospodaření hospodářské činnosti k 31.12.2013 činil  797,78 tis. Kč. </t>
  </si>
  <si>
    <t xml:space="preserve">Město vede hospodářskou činnost v oblasti pronájmu bytů a nebytových prostor.  </t>
  </si>
  <si>
    <t>Převody mezi účty</t>
  </si>
  <si>
    <t>Hospodář. činnost města</t>
  </si>
  <si>
    <t>7) Zpráva o výsledku přezkoumání hospodaření města za rok 2013</t>
  </si>
</sst>
</file>

<file path=xl/styles.xml><?xml version="1.0" encoding="utf-8"?>
<styleSheet xmlns="http://schemas.openxmlformats.org/spreadsheetml/2006/main">
  <numFmts count="3">
    <numFmt numFmtId="41" formatCode="_-* #,##0\ _K_č_-;\-* #,##0\ _K_č_-;_-* &quot;-&quot;\ _K_č_-;_-@_-"/>
    <numFmt numFmtId="164" formatCode="#,##0.0"/>
    <numFmt numFmtId="165" formatCode="0.0"/>
  </numFmts>
  <fonts count="22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u/>
      <sz val="12"/>
      <name val="Arial"/>
      <family val="2"/>
      <charset val="238"/>
    </font>
    <font>
      <u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b/>
      <u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Calibri"/>
      <family val="2"/>
      <charset val="238"/>
    </font>
    <font>
      <u/>
      <sz val="8"/>
      <name val="Arial"/>
      <family val="2"/>
      <charset val="238"/>
    </font>
    <font>
      <b/>
      <u/>
      <sz val="11"/>
      <name val="Arial"/>
      <family val="2"/>
      <charset val="238"/>
    </font>
    <font>
      <u/>
      <sz val="11"/>
      <name val="Arial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4" fontId="0" fillId="0" borderId="0" xfId="0" applyNumberFormat="1" applyFont="1"/>
    <xf numFmtId="4" fontId="1" fillId="0" borderId="0" xfId="0" applyNumberFormat="1" applyFont="1"/>
    <xf numFmtId="0" fontId="7" fillId="0" borderId="0" xfId="1"/>
    <xf numFmtId="0" fontId="7" fillId="0" borderId="1" xfId="1" applyBorder="1"/>
    <xf numFmtId="0" fontId="7" fillId="0" borderId="0" xfId="1" applyBorder="1"/>
    <xf numFmtId="4" fontId="7" fillId="0" borderId="1" xfId="1" applyNumberFormat="1" applyBorder="1"/>
    <xf numFmtId="0" fontId="8" fillId="0" borderId="0" xfId="1" applyFont="1"/>
    <xf numFmtId="0" fontId="11" fillId="0" borderId="0" xfId="1" applyFont="1" applyAlignment="1">
      <alignment wrapText="1"/>
    </xf>
    <xf numFmtId="0" fontId="12" fillId="0" borderId="2" xfId="1" applyFont="1" applyBorder="1" applyAlignment="1">
      <alignment horizontal="center" wrapText="1"/>
    </xf>
    <xf numFmtId="0" fontId="12" fillId="0" borderId="3" xfId="1" applyFont="1" applyBorder="1" applyAlignment="1">
      <alignment horizontal="center"/>
    </xf>
    <xf numFmtId="0" fontId="13" fillId="0" borderId="2" xfId="1" applyFont="1" applyBorder="1" applyAlignment="1">
      <alignment horizontal="center" wrapText="1"/>
    </xf>
    <xf numFmtId="0" fontId="13" fillId="0" borderId="4" xfId="1" applyFont="1" applyBorder="1" applyAlignment="1">
      <alignment horizontal="center" wrapText="1"/>
    </xf>
    <xf numFmtId="0" fontId="11" fillId="0" borderId="5" xfId="1" applyFont="1" applyFill="1" applyBorder="1" applyAlignment="1">
      <alignment horizontal="center" wrapText="1"/>
    </xf>
    <xf numFmtId="0" fontId="11" fillId="0" borderId="6" xfId="1" applyFont="1" applyBorder="1" applyAlignment="1">
      <alignment horizontal="center" wrapText="1"/>
    </xf>
    <xf numFmtId="0" fontId="13" fillId="0" borderId="3" xfId="1" applyFont="1" applyBorder="1" applyAlignment="1">
      <alignment horizontal="center" wrapText="1"/>
    </xf>
    <xf numFmtId="0" fontId="11" fillId="0" borderId="7" xfId="1" applyFont="1" applyFill="1" applyBorder="1" applyAlignment="1">
      <alignment horizontal="center" wrapText="1"/>
    </xf>
    <xf numFmtId="0" fontId="7" fillId="0" borderId="8" xfId="1" applyFill="1" applyBorder="1"/>
    <xf numFmtId="0" fontId="7" fillId="0" borderId="9" xfId="1" applyFill="1" applyBorder="1"/>
    <xf numFmtId="0" fontId="9" fillId="0" borderId="9" xfId="1" applyFont="1" applyFill="1" applyBorder="1"/>
    <xf numFmtId="4" fontId="9" fillId="0" borderId="9" xfId="1" applyNumberFormat="1" applyFont="1" applyFill="1" applyBorder="1" applyAlignment="1">
      <alignment horizontal="right"/>
    </xf>
    <xf numFmtId="4" fontId="13" fillId="0" borderId="9" xfId="1" applyNumberFormat="1" applyFont="1" applyFill="1" applyBorder="1" applyAlignment="1">
      <alignment horizontal="right"/>
    </xf>
    <xf numFmtId="0" fontId="13" fillId="2" borderId="9" xfId="1" applyFont="1" applyFill="1" applyBorder="1"/>
    <xf numFmtId="0" fontId="13" fillId="0" borderId="9" xfId="1" applyFont="1" applyFill="1" applyBorder="1"/>
    <xf numFmtId="0" fontId="7" fillId="0" borderId="10" xfId="1" applyBorder="1"/>
    <xf numFmtId="4" fontId="11" fillId="0" borderId="0" xfId="1" applyNumberFormat="1" applyFont="1" applyFill="1" applyAlignment="1">
      <alignment wrapText="1"/>
    </xf>
    <xf numFmtId="0" fontId="7" fillId="0" borderId="0" xfId="1" applyFill="1"/>
    <xf numFmtId="4" fontId="7" fillId="0" borderId="0" xfId="1" applyNumberFormat="1" applyFill="1"/>
    <xf numFmtId="0" fontId="7" fillId="0" borderId="11" xfId="1" applyFill="1" applyBorder="1"/>
    <xf numFmtId="0" fontId="7" fillId="0" borderId="1" xfId="1" applyFill="1" applyBorder="1"/>
    <xf numFmtId="0" fontId="13" fillId="0" borderId="1" xfId="1" applyFont="1" applyFill="1" applyBorder="1"/>
    <xf numFmtId="4" fontId="7" fillId="0" borderId="1" xfId="1" applyNumberFormat="1" applyFill="1" applyBorder="1"/>
    <xf numFmtId="4" fontId="13" fillId="0" borderId="1" xfId="1" applyNumberFormat="1" applyFont="1" applyFill="1" applyBorder="1" applyAlignment="1">
      <alignment horizontal="right"/>
    </xf>
    <xf numFmtId="0" fontId="13" fillId="2" borderId="1" xfId="1" applyFont="1" applyFill="1" applyBorder="1"/>
    <xf numFmtId="0" fontId="7" fillId="0" borderId="12" xfId="1" applyBorder="1"/>
    <xf numFmtId="0" fontId="11" fillId="0" borderId="0" xfId="1" applyFont="1" applyFill="1" applyAlignment="1">
      <alignment wrapText="1"/>
    </xf>
    <xf numFmtId="164" fontId="13" fillId="0" borderId="1" xfId="1" applyNumberFormat="1" applyFont="1" applyFill="1" applyBorder="1" applyAlignment="1">
      <alignment horizontal="right"/>
    </xf>
    <xf numFmtId="0" fontId="9" fillId="0" borderId="1" xfId="1" applyFont="1" applyFill="1" applyBorder="1"/>
    <xf numFmtId="4" fontId="9" fillId="0" borderId="1" xfId="1" applyNumberFormat="1" applyFont="1" applyFill="1" applyBorder="1" applyAlignment="1">
      <alignment horizontal="right"/>
    </xf>
    <xf numFmtId="49" fontId="7" fillId="0" borderId="1" xfId="1" applyNumberFormat="1" applyFill="1" applyBorder="1" applyAlignment="1">
      <alignment horizontal="right"/>
    </xf>
    <xf numFmtId="0" fontId="7" fillId="0" borderId="1" xfId="1" applyNumberFormat="1" applyFont="1" applyFill="1" applyBorder="1" applyAlignment="1">
      <alignment wrapText="1"/>
    </xf>
    <xf numFmtId="4" fontId="7" fillId="0" borderId="1" xfId="1" applyNumberFormat="1" applyFont="1" applyFill="1" applyBorder="1"/>
    <xf numFmtId="4" fontId="7" fillId="0" borderId="13" xfId="1" applyNumberFormat="1" applyFill="1" applyBorder="1"/>
    <xf numFmtId="4" fontId="13" fillId="0" borderId="13" xfId="1" applyNumberFormat="1" applyFont="1" applyFill="1" applyBorder="1" applyAlignment="1">
      <alignment horizontal="right"/>
    </xf>
    <xf numFmtId="4" fontId="7" fillId="0" borderId="14" xfId="1" applyNumberFormat="1" applyFill="1" applyBorder="1"/>
    <xf numFmtId="4" fontId="9" fillId="0" borderId="15" xfId="1" applyNumberFormat="1" applyFont="1" applyFill="1" applyBorder="1" applyAlignment="1">
      <alignment horizontal="right"/>
    </xf>
    <xf numFmtId="4" fontId="13" fillId="0" borderId="16" xfId="1" applyNumberFormat="1" applyFont="1" applyFill="1" applyBorder="1" applyAlignment="1">
      <alignment horizontal="right"/>
    </xf>
    <xf numFmtId="4" fontId="13" fillId="0" borderId="17" xfId="1" applyNumberFormat="1" applyFont="1" applyFill="1" applyBorder="1" applyAlignment="1">
      <alignment horizontal="right"/>
    </xf>
    <xf numFmtId="0" fontId="9" fillId="2" borderId="1" xfId="1" applyFont="1" applyFill="1" applyBorder="1"/>
    <xf numFmtId="2" fontId="9" fillId="0" borderId="12" xfId="1" applyNumberFormat="1" applyFont="1" applyBorder="1"/>
    <xf numFmtId="2" fontId="13" fillId="0" borderId="12" xfId="1" applyNumberFormat="1" applyFont="1" applyBorder="1"/>
    <xf numFmtId="4" fontId="13" fillId="0" borderId="1" xfId="1" applyNumberFormat="1" applyFont="1" applyFill="1" applyBorder="1"/>
    <xf numFmtId="0" fontId="13" fillId="0" borderId="1" xfId="1" applyFont="1" applyFill="1" applyBorder="1" applyAlignment="1">
      <alignment horizontal="right"/>
    </xf>
    <xf numFmtId="0" fontId="9" fillId="0" borderId="1" xfId="1" applyFont="1" applyFill="1" applyBorder="1" applyAlignment="1">
      <alignment horizontal="right"/>
    </xf>
    <xf numFmtId="0" fontId="13" fillId="0" borderId="1" xfId="1" applyFont="1" applyFill="1" applyBorder="1" applyAlignment="1">
      <alignment wrapText="1"/>
    </xf>
    <xf numFmtId="0" fontId="13" fillId="0" borderId="1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4" fontId="7" fillId="0" borderId="0" xfId="1" applyNumberFormat="1" applyBorder="1"/>
    <xf numFmtId="4" fontId="7" fillId="0" borderId="0" xfId="1" applyNumberFormat="1" applyFill="1" applyBorder="1"/>
    <xf numFmtId="0" fontId="7" fillId="0" borderId="1" xfId="1" applyFont="1" applyFill="1" applyBorder="1"/>
    <xf numFmtId="165" fontId="13" fillId="0" borderId="12" xfId="1" applyNumberFormat="1" applyFont="1" applyBorder="1"/>
    <xf numFmtId="4" fontId="13" fillId="0" borderId="0" xfId="1" applyNumberFormat="1" applyFont="1" applyFill="1" applyBorder="1" applyAlignment="1">
      <alignment horizontal="right"/>
    </xf>
    <xf numFmtId="0" fontId="13" fillId="0" borderId="0" xfId="1" applyFont="1" applyFill="1" applyBorder="1"/>
    <xf numFmtId="2" fontId="13" fillId="0" borderId="1" xfId="1" applyNumberFormat="1" applyFont="1" applyFill="1" applyBorder="1" applyAlignment="1">
      <alignment horizontal="right"/>
    </xf>
    <xf numFmtId="4" fontId="9" fillId="0" borderId="1" xfId="1" applyNumberFormat="1" applyFont="1" applyFill="1" applyBorder="1"/>
    <xf numFmtId="2" fontId="9" fillId="0" borderId="1" xfId="1" applyNumberFormat="1" applyFont="1" applyFill="1" applyBorder="1" applyAlignment="1">
      <alignment horizontal="right"/>
    </xf>
    <xf numFmtId="0" fontId="13" fillId="0" borderId="13" xfId="1" applyFont="1" applyFill="1" applyBorder="1"/>
    <xf numFmtId="2" fontId="13" fillId="0" borderId="16" xfId="1" applyNumberFormat="1" applyFont="1" applyFill="1" applyBorder="1" applyAlignment="1">
      <alignment horizontal="right"/>
    </xf>
    <xf numFmtId="2" fontId="13" fillId="0" borderId="18" xfId="1" applyNumberFormat="1" applyFont="1" applyBorder="1"/>
    <xf numFmtId="0" fontId="9" fillId="0" borderId="15" xfId="1" applyFont="1" applyFill="1" applyBorder="1"/>
    <xf numFmtId="165" fontId="13" fillId="0" borderId="18" xfId="1" applyNumberFormat="1" applyFont="1" applyBorder="1"/>
    <xf numFmtId="2" fontId="13" fillId="0" borderId="1" xfId="1" applyNumberFormat="1" applyFont="1" applyFill="1" applyBorder="1"/>
    <xf numFmtId="0" fontId="13" fillId="0" borderId="17" xfId="1" applyFont="1" applyFill="1" applyBorder="1"/>
    <xf numFmtId="0" fontId="7" fillId="0" borderId="19" xfId="1" applyFill="1" applyBorder="1"/>
    <xf numFmtId="0" fontId="7" fillId="0" borderId="13" xfId="1" applyFill="1" applyBorder="1"/>
    <xf numFmtId="0" fontId="13" fillId="2" borderId="13" xfId="1" applyFont="1" applyFill="1" applyBorder="1"/>
    <xf numFmtId="2" fontId="13" fillId="0" borderId="13" xfId="1" applyNumberFormat="1" applyFont="1" applyFill="1" applyBorder="1" applyAlignment="1">
      <alignment horizontal="right"/>
    </xf>
    <xf numFmtId="2" fontId="13" fillId="0" borderId="20" xfId="1" applyNumberFormat="1" applyFont="1" applyBorder="1"/>
    <xf numFmtId="164" fontId="9" fillId="0" borderId="9" xfId="1" applyNumberFormat="1" applyFont="1" applyFill="1" applyBorder="1" applyAlignment="1">
      <alignment horizontal="right"/>
    </xf>
    <xf numFmtId="2" fontId="13" fillId="0" borderId="10" xfId="1" applyNumberFormat="1" applyFont="1" applyBorder="1"/>
    <xf numFmtId="4" fontId="7" fillId="0" borderId="12" xfId="1" applyNumberFormat="1" applyBorder="1"/>
    <xf numFmtId="2" fontId="8" fillId="0" borderId="12" xfId="1" applyNumberFormat="1" applyFont="1" applyBorder="1"/>
    <xf numFmtId="0" fontId="7" fillId="0" borderId="21" xfId="1" applyFill="1" applyBorder="1"/>
    <xf numFmtId="0" fontId="7" fillId="0" borderId="22" xfId="1" applyFill="1" applyBorder="1"/>
    <xf numFmtId="0" fontId="9" fillId="0" borderId="22" xfId="1" applyFont="1" applyFill="1" applyBorder="1"/>
    <xf numFmtId="0" fontId="9" fillId="0" borderId="22" xfId="1" applyFont="1" applyFill="1" applyBorder="1" applyAlignment="1">
      <alignment horizontal="right"/>
    </xf>
    <xf numFmtId="0" fontId="9" fillId="2" borderId="22" xfId="1" applyFont="1" applyFill="1" applyBorder="1" applyAlignment="1">
      <alignment horizontal="right"/>
    </xf>
    <xf numFmtId="4" fontId="9" fillId="0" borderId="22" xfId="1" applyNumberFormat="1" applyFont="1" applyFill="1" applyBorder="1"/>
    <xf numFmtId="4" fontId="9" fillId="0" borderId="22" xfId="1" applyNumberFormat="1" applyFont="1" applyFill="1" applyBorder="1" applyAlignment="1">
      <alignment horizontal="right"/>
    </xf>
    <xf numFmtId="2" fontId="7" fillId="0" borderId="23" xfId="1" applyNumberFormat="1" applyBorder="1"/>
    <xf numFmtId="0" fontId="9" fillId="0" borderId="0" xfId="1" applyFont="1" applyFill="1"/>
    <xf numFmtId="0" fontId="13" fillId="0" borderId="0" xfId="1" applyFont="1" applyFill="1" applyAlignment="1">
      <alignment horizontal="right"/>
    </xf>
    <xf numFmtId="4" fontId="13" fillId="0" borderId="0" xfId="1" applyNumberFormat="1" applyFont="1" applyFill="1"/>
    <xf numFmtId="49" fontId="7" fillId="0" borderId="0" xfId="1" applyNumberFormat="1"/>
    <xf numFmtId="0" fontId="7" fillId="0" borderId="0" xfId="1" applyNumberFormat="1" applyAlignment="1">
      <alignment wrapText="1"/>
    </xf>
    <xf numFmtId="4" fontId="7" fillId="0" borderId="0" xfId="1" applyNumberFormat="1"/>
    <xf numFmtId="0" fontId="14" fillId="0" borderId="0" xfId="1" applyFont="1" applyAlignment="1"/>
    <xf numFmtId="0" fontId="12" fillId="0" borderId="0" xfId="1" applyFont="1" applyAlignment="1"/>
    <xf numFmtId="0" fontId="12" fillId="0" borderId="0" xfId="1" applyFont="1"/>
    <xf numFmtId="0" fontId="12" fillId="0" borderId="0" xfId="1" applyFont="1" applyAlignment="1">
      <alignment horizontal="center"/>
    </xf>
    <xf numFmtId="0" fontId="15" fillId="0" borderId="0" xfId="1" applyFont="1"/>
    <xf numFmtId="0" fontId="12" fillId="0" borderId="8" xfId="1" applyFont="1" applyBorder="1"/>
    <xf numFmtId="0" fontId="12" fillId="0" borderId="9" xfId="1" applyFont="1" applyBorder="1"/>
    <xf numFmtId="0" fontId="12" fillId="0" borderId="9" xfId="1" applyFont="1" applyBorder="1" applyAlignment="1">
      <alignment horizontal="center"/>
    </xf>
    <xf numFmtId="0" fontId="12" fillId="0" borderId="9" xfId="1" applyFont="1" applyBorder="1" applyAlignment="1"/>
    <xf numFmtId="0" fontId="12" fillId="0" borderId="11" xfId="1" applyFont="1" applyBorder="1"/>
    <xf numFmtId="0" fontId="12" fillId="0" borderId="1" xfId="1" applyFont="1" applyBorder="1"/>
    <xf numFmtId="0" fontId="12" fillId="0" borderId="1" xfId="1" applyFont="1" applyBorder="1" applyAlignment="1">
      <alignment horizontal="center"/>
    </xf>
    <xf numFmtId="14" fontId="12" fillId="0" borderId="1" xfId="1" applyNumberFormat="1" applyFont="1" applyBorder="1" applyAlignment="1">
      <alignment horizontal="center"/>
    </xf>
    <xf numFmtId="0" fontId="12" fillId="0" borderId="1" xfId="1" applyFont="1" applyBorder="1" applyAlignment="1"/>
    <xf numFmtId="41" fontId="12" fillId="0" borderId="1" xfId="1" applyNumberFormat="1" applyFont="1" applyFill="1" applyBorder="1" applyAlignment="1"/>
    <xf numFmtId="41" fontId="12" fillId="0" borderId="1" xfId="1" applyNumberFormat="1" applyFont="1" applyBorder="1" applyAlignment="1"/>
    <xf numFmtId="4" fontId="12" fillId="0" borderId="1" xfId="1" applyNumberFormat="1" applyFont="1" applyBorder="1"/>
    <xf numFmtId="0" fontId="15" fillId="0" borderId="11" xfId="1" applyFont="1" applyBorder="1"/>
    <xf numFmtId="41" fontId="15" fillId="0" borderId="1" xfId="1" applyNumberFormat="1" applyFont="1" applyBorder="1" applyAlignment="1"/>
    <xf numFmtId="0" fontId="15" fillId="0" borderId="1" xfId="1" applyFont="1" applyBorder="1"/>
    <xf numFmtId="41" fontId="15" fillId="0" borderId="1" xfId="1" applyNumberFormat="1" applyFont="1" applyFill="1" applyBorder="1" applyAlignment="1"/>
    <xf numFmtId="0" fontId="12" fillId="0" borderId="21" xfId="1" applyFont="1" applyBorder="1"/>
    <xf numFmtId="0" fontId="12" fillId="0" borderId="22" xfId="1" applyFont="1" applyBorder="1"/>
    <xf numFmtId="2" fontId="12" fillId="0" borderId="22" xfId="1" applyNumberFormat="1" applyFont="1" applyBorder="1"/>
    <xf numFmtId="4" fontId="12" fillId="0" borderId="22" xfId="1" applyNumberFormat="1" applyFont="1" applyBorder="1"/>
    <xf numFmtId="0" fontId="12" fillId="0" borderId="0" xfId="1" applyFont="1" applyBorder="1"/>
    <xf numFmtId="4" fontId="12" fillId="0" borderId="0" xfId="1" applyNumberFormat="1" applyFont="1" applyBorder="1"/>
    <xf numFmtId="2" fontId="12" fillId="0" borderId="0" xfId="1" applyNumberFormat="1" applyFont="1" applyBorder="1" applyAlignment="1">
      <alignment horizontal="center"/>
    </xf>
    <xf numFmtId="0" fontId="17" fillId="0" borderId="0" xfId="1" applyFont="1"/>
    <xf numFmtId="4" fontId="12" fillId="0" borderId="0" xfId="1" applyNumberFormat="1" applyFont="1"/>
    <xf numFmtId="0" fontId="12" fillId="0" borderId="24" xfId="1" applyFont="1" applyBorder="1"/>
    <xf numFmtId="0" fontId="12" fillId="0" borderId="25" xfId="1" applyFont="1" applyBorder="1" applyAlignment="1">
      <alignment horizontal="center"/>
    </xf>
    <xf numFmtId="0" fontId="12" fillId="0" borderId="25" xfId="1" applyFont="1" applyBorder="1" applyAlignment="1">
      <alignment horizontal="center" wrapText="1"/>
    </xf>
    <xf numFmtId="0" fontId="12" fillId="0" borderId="15" xfId="1" applyFont="1" applyBorder="1"/>
    <xf numFmtId="0" fontId="12" fillId="0" borderId="26" xfId="1" applyFont="1" applyBorder="1"/>
    <xf numFmtId="0" fontId="12" fillId="0" borderId="27" xfId="1" applyFont="1" applyBorder="1"/>
    <xf numFmtId="0" fontId="12" fillId="0" borderId="0" xfId="1" applyFont="1" applyBorder="1" applyAlignment="1">
      <alignment horizontal="justify"/>
    </xf>
    <xf numFmtId="0" fontId="12" fillId="0" borderId="28" xfId="1" applyFont="1" applyBorder="1"/>
    <xf numFmtId="0" fontId="12" fillId="0" borderId="28" xfId="1" applyFont="1" applyBorder="1" applyAlignment="1">
      <alignment horizontal="center"/>
    </xf>
    <xf numFmtId="0" fontId="12" fillId="0" borderId="5" xfId="1" applyFont="1" applyBorder="1" applyAlignment="1">
      <alignment horizontal="center"/>
    </xf>
    <xf numFmtId="0" fontId="12" fillId="0" borderId="25" xfId="1" applyFont="1" applyBorder="1"/>
    <xf numFmtId="0" fontId="12" fillId="0" borderId="25" xfId="1" applyFont="1" applyFill="1" applyBorder="1" applyAlignment="1">
      <alignment horizontal="center"/>
    </xf>
    <xf numFmtId="0" fontId="12" fillId="0" borderId="29" xfId="1" applyFont="1" applyBorder="1"/>
    <xf numFmtId="49" fontId="15" fillId="0" borderId="0" xfId="1" applyNumberFormat="1" applyFont="1"/>
    <xf numFmtId="0" fontId="15" fillId="0" borderId="0" xfId="1" applyNumberFormat="1" applyFont="1" applyAlignment="1">
      <alignment wrapText="1"/>
    </xf>
    <xf numFmtId="4" fontId="15" fillId="0" borderId="0" xfId="1" applyNumberFormat="1" applyFont="1"/>
    <xf numFmtId="49" fontId="16" fillId="0" borderId="1" xfId="0" applyNumberFormat="1" applyFont="1" applyBorder="1"/>
    <xf numFmtId="4" fontId="16" fillId="0" borderId="1" xfId="0" applyNumberFormat="1" applyFont="1" applyBorder="1"/>
    <xf numFmtId="4" fontId="16" fillId="0" borderId="0" xfId="0" applyNumberFormat="1" applyFont="1"/>
    <xf numFmtId="0" fontId="20" fillId="0" borderId="0" xfId="0" applyFont="1"/>
    <xf numFmtId="0" fontId="21" fillId="0" borderId="0" xfId="0" applyFont="1" applyAlignment="1">
      <alignment horizontal="center"/>
    </xf>
    <xf numFmtId="4" fontId="20" fillId="0" borderId="0" xfId="0" applyNumberFormat="1" applyFont="1"/>
    <xf numFmtId="0" fontId="21" fillId="0" borderId="0" xfId="0" applyFont="1"/>
    <xf numFmtId="4" fontId="21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1" applyFont="1" applyAlignment="1">
      <alignment horizontal="left"/>
    </xf>
    <xf numFmtId="0" fontId="12" fillId="0" borderId="1" xfId="1" applyFont="1" applyBorder="1" applyAlignment="1">
      <alignment horizontal="left"/>
    </xf>
    <xf numFmtId="0" fontId="15" fillId="0" borderId="0" xfId="1" applyFont="1" applyAlignment="1">
      <alignment horizontal="left"/>
    </xf>
    <xf numFmtId="0" fontId="12" fillId="0" borderId="0" xfId="1" applyFont="1" applyAlignment="1">
      <alignment horizontal="justify"/>
    </xf>
    <xf numFmtId="0" fontId="16" fillId="0" borderId="1" xfId="0" applyNumberFormat="1" applyFont="1" applyBorder="1" applyAlignment="1">
      <alignment horizontal="left" wrapText="1"/>
    </xf>
    <xf numFmtId="0" fontId="12" fillId="0" borderId="25" xfId="1" applyFont="1" applyBorder="1" applyAlignment="1">
      <alignment horizontal="center"/>
    </xf>
    <xf numFmtId="0" fontId="12" fillId="0" borderId="30" xfId="1" applyFont="1" applyBorder="1" applyAlignment="1">
      <alignment horizontal="center"/>
    </xf>
    <xf numFmtId="0" fontId="12" fillId="0" borderId="5" xfId="1" applyFont="1" applyBorder="1" applyAlignment="1">
      <alignment horizontal="center"/>
    </xf>
    <xf numFmtId="0" fontId="12" fillId="0" borderId="25" xfId="1" applyFont="1" applyFill="1" applyBorder="1" applyAlignment="1">
      <alignment horizontal="center"/>
    </xf>
    <xf numFmtId="0" fontId="12" fillId="0" borderId="30" xfId="1" applyFont="1" applyFill="1" applyBorder="1" applyAlignment="1">
      <alignment horizontal="center"/>
    </xf>
    <xf numFmtId="0" fontId="12" fillId="0" borderId="28" xfId="1" applyFont="1" applyBorder="1" applyAlignment="1">
      <alignment horizontal="center"/>
    </xf>
    <xf numFmtId="0" fontId="12" fillId="0" borderId="7" xfId="1" applyFont="1" applyBorder="1" applyAlignment="1">
      <alignment horizontal="center"/>
    </xf>
    <xf numFmtId="0" fontId="12" fillId="0" borderId="5" xfId="1" applyFont="1" applyBorder="1" applyAlignment="1">
      <alignment horizontal="justify"/>
    </xf>
    <xf numFmtId="0" fontId="12" fillId="0" borderId="0" xfId="1" applyFont="1" applyAlignment="1">
      <alignment horizontal="justify" vertical="top" wrapText="1"/>
    </xf>
    <xf numFmtId="0" fontId="15" fillId="0" borderId="0" xfId="1" applyFont="1" applyAlignment="1">
      <alignment horizontal="justify" vertical="top"/>
    </xf>
    <xf numFmtId="0" fontId="12" fillId="0" borderId="0" xfId="1" applyFont="1" applyAlignment="1">
      <alignment horizontal="justify" vertical="top"/>
    </xf>
    <xf numFmtId="0" fontId="15" fillId="0" borderId="0" xfId="1" applyNumberFormat="1" applyFont="1" applyAlignment="1" applyProtection="1">
      <alignment horizontal="justify"/>
      <protection locked="0"/>
    </xf>
    <xf numFmtId="0" fontId="12" fillId="0" borderId="0" xfId="1" applyNumberFormat="1" applyFont="1" applyAlignment="1" applyProtection="1">
      <alignment horizontal="justify"/>
      <protection locked="0"/>
    </xf>
    <xf numFmtId="0" fontId="15" fillId="0" borderId="0" xfId="1" applyFont="1" applyAlignment="1">
      <alignment horizontal="justify"/>
    </xf>
    <xf numFmtId="0" fontId="5" fillId="0" borderId="0" xfId="0" applyFont="1" applyAlignment="1"/>
    <xf numFmtId="0" fontId="6" fillId="0" borderId="0" xfId="0" applyFont="1" applyAlignment="1"/>
    <xf numFmtId="0" fontId="9" fillId="0" borderId="0" xfId="1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18" fillId="0" borderId="0" xfId="0" applyFont="1" applyAlignment="1"/>
    <xf numFmtId="0" fontId="19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opLeftCell="A3" workbookViewId="0">
      <selection activeCell="S15" sqref="S15"/>
    </sheetView>
  </sheetViews>
  <sheetFormatPr defaultRowHeight="15"/>
  <sheetData>
    <row r="1" spans="1:11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>
      <c r="A2" s="155" t="s">
        <v>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</row>
    <row r="3" spans="1:11">
      <c r="A3" s="155" t="s">
        <v>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</row>
    <row r="4" spans="1:11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5" spans="1:11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</row>
    <row r="6" spans="1:11">
      <c r="A6" s="155" t="s">
        <v>2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</row>
    <row r="7" spans="1:11">
      <c r="A7" s="156" t="s">
        <v>3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</row>
    <row r="8" spans="1:11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54"/>
    </row>
    <row r="9" spans="1:11">
      <c r="A9" s="156" t="s">
        <v>4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</row>
    <row r="10" spans="1:11">
      <c r="A10" s="153" t="s">
        <v>5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</row>
    <row r="11" spans="1:11">
      <c r="A11" s="153" t="s">
        <v>6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</row>
    <row r="12" spans="1:11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</row>
  </sheetData>
  <mergeCells count="12">
    <mergeCell ref="A8:K8"/>
    <mergeCell ref="A9:K9"/>
    <mergeCell ref="A10:K10"/>
    <mergeCell ref="A11:K11"/>
    <mergeCell ref="A12:K12"/>
    <mergeCell ref="A1:K1"/>
    <mergeCell ref="A2:K2"/>
    <mergeCell ref="A3:K3"/>
    <mergeCell ref="A4:K4"/>
    <mergeCell ref="A5:K5"/>
    <mergeCell ref="A6:K6"/>
    <mergeCell ref="A7:K7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K42"/>
  <sheetViews>
    <sheetView tabSelected="1" workbookViewId="0">
      <selection activeCell="A43" sqref="A43"/>
    </sheetView>
  </sheetViews>
  <sheetFormatPr defaultRowHeight="15"/>
  <cols>
    <col min="1" max="1" width="7.5703125" bestFit="1" customWidth="1"/>
    <col min="2" max="2" width="27.42578125" bestFit="1" customWidth="1"/>
    <col min="3" max="3" width="12.42578125" bestFit="1" customWidth="1"/>
    <col min="4" max="4" width="17.7109375" bestFit="1" customWidth="1"/>
    <col min="5" max="5" width="19.7109375" bestFit="1" customWidth="1"/>
  </cols>
  <sheetData>
    <row r="3" spans="1:11" ht="15.75">
      <c r="A3" s="176" t="s">
        <v>216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5" spans="1:11">
      <c r="A5" s="1"/>
      <c r="B5" s="2" t="s">
        <v>217</v>
      </c>
      <c r="C5" s="2" t="s">
        <v>218</v>
      </c>
      <c r="D5" s="2" t="s">
        <v>219</v>
      </c>
      <c r="E5" s="2" t="s">
        <v>220</v>
      </c>
      <c r="F5" s="2"/>
      <c r="G5" s="2"/>
      <c r="H5" s="2"/>
      <c r="I5" s="2"/>
      <c r="J5" s="2"/>
    </row>
    <row r="6" spans="1:11">
      <c r="B6" s="3" t="s">
        <v>221</v>
      </c>
      <c r="C6" s="4">
        <v>27609469.760000002</v>
      </c>
      <c r="D6" s="4">
        <v>27167649.920000002</v>
      </c>
      <c r="E6" s="4">
        <v>441819.83999999985</v>
      </c>
    </row>
    <row r="7" spans="1:11">
      <c r="B7" s="3" t="s">
        <v>222</v>
      </c>
      <c r="C7" s="4">
        <v>103023.85</v>
      </c>
      <c r="D7" s="4">
        <v>103023.85</v>
      </c>
    </row>
    <row r="8" spans="1:11">
      <c r="B8" s="1" t="s">
        <v>127</v>
      </c>
      <c r="C8" s="5">
        <v>27712493.610000003</v>
      </c>
      <c r="D8" s="5">
        <v>27270673.770000003</v>
      </c>
      <c r="E8" s="5">
        <v>441819.83999999985</v>
      </c>
    </row>
    <row r="11" spans="1:11" ht="15.75">
      <c r="A11" s="176" t="s">
        <v>223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</row>
    <row r="13" spans="1:11">
      <c r="A13" s="1" t="s">
        <v>224</v>
      </c>
      <c r="B13" s="2" t="s">
        <v>217</v>
      </c>
      <c r="C13" s="2" t="s">
        <v>218</v>
      </c>
      <c r="D13" s="2" t="s">
        <v>219</v>
      </c>
      <c r="E13" s="2" t="s">
        <v>220</v>
      </c>
      <c r="F13" s="2"/>
      <c r="G13" s="2"/>
      <c r="H13" s="2"/>
      <c r="I13" s="2"/>
      <c r="J13" s="2"/>
    </row>
    <row r="14" spans="1:11">
      <c r="A14" s="3" t="s">
        <v>225</v>
      </c>
      <c r="B14" s="3" t="s">
        <v>226</v>
      </c>
      <c r="C14" s="4">
        <v>59000</v>
      </c>
      <c r="D14" s="4">
        <v>59000</v>
      </c>
    </row>
    <row r="15" spans="1:11">
      <c r="A15" s="3" t="s">
        <v>227</v>
      </c>
      <c r="B15" s="3" t="s">
        <v>228</v>
      </c>
      <c r="C15" s="4">
        <v>397248</v>
      </c>
      <c r="D15" s="4">
        <v>397248</v>
      </c>
    </row>
    <row r="16" spans="1:11">
      <c r="A16" s="3" t="s">
        <v>229</v>
      </c>
      <c r="B16" s="3" t="s">
        <v>230</v>
      </c>
      <c r="C16" s="4">
        <v>150000</v>
      </c>
      <c r="D16" s="4">
        <v>150000</v>
      </c>
    </row>
    <row r="17" spans="1:11">
      <c r="A17" s="3" t="s">
        <v>231</v>
      </c>
      <c r="B17" s="3" t="s">
        <v>232</v>
      </c>
      <c r="C17" s="4">
        <v>1468285.67</v>
      </c>
      <c r="D17" s="4">
        <v>1468285.67</v>
      </c>
    </row>
    <row r="18" spans="1:11">
      <c r="A18" s="3" t="s">
        <v>233</v>
      </c>
      <c r="B18" s="3" t="s">
        <v>234</v>
      </c>
      <c r="C18" s="4">
        <v>283141.8</v>
      </c>
      <c r="D18" s="4">
        <v>283141.8</v>
      </c>
    </row>
    <row r="19" spans="1:11">
      <c r="A19" s="3" t="s">
        <v>235</v>
      </c>
      <c r="B19" s="3" t="s">
        <v>236</v>
      </c>
      <c r="C19" s="4">
        <v>161000</v>
      </c>
      <c r="D19" s="4">
        <v>161000</v>
      </c>
    </row>
    <row r="20" spans="1:11">
      <c r="A20" s="3" t="s">
        <v>237</v>
      </c>
      <c r="B20" s="3" t="s">
        <v>238</v>
      </c>
      <c r="C20" s="4">
        <v>400000</v>
      </c>
      <c r="D20" s="4">
        <v>400000</v>
      </c>
    </row>
    <row r="21" spans="1:11">
      <c r="A21" s="3" t="s">
        <v>239</v>
      </c>
      <c r="B21" s="3" t="s">
        <v>240</v>
      </c>
      <c r="C21" s="4">
        <v>58889.58</v>
      </c>
      <c r="D21" s="4">
        <v>58889.58</v>
      </c>
    </row>
    <row r="22" spans="1:11">
      <c r="A22" s="3" t="s">
        <v>241</v>
      </c>
      <c r="B22" s="3" t="s">
        <v>242</v>
      </c>
      <c r="C22" s="4">
        <v>667415.25</v>
      </c>
      <c r="D22" s="4">
        <v>667415.25</v>
      </c>
    </row>
    <row r="23" spans="1:11">
      <c r="A23" s="3" t="s">
        <v>243</v>
      </c>
      <c r="B23" s="3" t="s">
        <v>244</v>
      </c>
      <c r="C23" s="4">
        <v>1936600.82</v>
      </c>
      <c r="D23" s="4">
        <v>1902693.64</v>
      </c>
      <c r="E23" s="4">
        <v>33907.180000000168</v>
      </c>
    </row>
    <row r="24" spans="1:11">
      <c r="A24" s="3" t="s">
        <v>245</v>
      </c>
      <c r="B24" s="3" t="s">
        <v>246</v>
      </c>
      <c r="C24" s="4">
        <v>21948142.640000001</v>
      </c>
      <c r="D24" s="4">
        <v>21563860.98</v>
      </c>
      <c r="E24" s="4">
        <v>384281.66000000015</v>
      </c>
    </row>
    <row r="25" spans="1:11">
      <c r="A25" s="3" t="s">
        <v>247</v>
      </c>
      <c r="B25" s="3" t="s">
        <v>248</v>
      </c>
      <c r="C25" s="4">
        <v>24246</v>
      </c>
      <c r="D25" s="4">
        <v>24246</v>
      </c>
    </row>
    <row r="26" spans="1:11">
      <c r="A26" s="3" t="s">
        <v>249</v>
      </c>
      <c r="B26" s="3" t="s">
        <v>250</v>
      </c>
      <c r="C26" s="4">
        <v>55500</v>
      </c>
      <c r="D26" s="4">
        <v>31869</v>
      </c>
      <c r="E26" s="4">
        <v>23631</v>
      </c>
    </row>
    <row r="27" spans="1:11">
      <c r="B27" s="1" t="s">
        <v>251</v>
      </c>
      <c r="C27" s="5">
        <v>27609469.760000002</v>
      </c>
      <c r="D27" s="5">
        <v>27167649.920000002</v>
      </c>
      <c r="E27" s="5">
        <v>441819.83999999985</v>
      </c>
    </row>
    <row r="30" spans="1:11" ht="15.75">
      <c r="A30" s="176" t="s">
        <v>252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</row>
    <row r="32" spans="1:11">
      <c r="A32" s="1" t="s">
        <v>224</v>
      </c>
      <c r="B32" s="2" t="s">
        <v>217</v>
      </c>
      <c r="C32" s="2" t="s">
        <v>218</v>
      </c>
      <c r="D32" s="2" t="s">
        <v>219</v>
      </c>
      <c r="E32" s="2" t="s">
        <v>220</v>
      </c>
      <c r="F32" s="2"/>
      <c r="G32" s="2"/>
      <c r="H32" s="2"/>
      <c r="I32" s="2"/>
      <c r="J32" s="2"/>
    </row>
    <row r="33" spans="1:11">
      <c r="A33" s="3" t="s">
        <v>253</v>
      </c>
      <c r="B33" s="3" t="s">
        <v>254</v>
      </c>
      <c r="C33" s="4">
        <v>103023.85</v>
      </c>
      <c r="D33" s="4">
        <v>103023.85</v>
      </c>
    </row>
    <row r="34" spans="1:11">
      <c r="B34" s="1" t="s">
        <v>255</v>
      </c>
      <c r="C34" s="5">
        <v>103023.85</v>
      </c>
      <c r="D34" s="5">
        <v>103023.85</v>
      </c>
    </row>
    <row r="37" spans="1:11" ht="15.75">
      <c r="A37" s="176" t="s">
        <v>256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7"/>
    </row>
    <row r="39" spans="1:11">
      <c r="A39" s="1" t="s">
        <v>257</v>
      </c>
      <c r="B39" s="2" t="s">
        <v>258</v>
      </c>
      <c r="C39" s="2" t="s">
        <v>16</v>
      </c>
      <c r="D39" s="2" t="s">
        <v>259</v>
      </c>
      <c r="E39" s="2" t="s">
        <v>260</v>
      </c>
      <c r="F39" s="2"/>
      <c r="G39" s="2"/>
      <c r="H39" s="2"/>
      <c r="I39" s="2"/>
      <c r="J39" s="2"/>
    </row>
    <row r="40" spans="1:11">
      <c r="A40" s="3" t="s">
        <v>261</v>
      </c>
      <c r="B40" s="3" t="s">
        <v>262</v>
      </c>
      <c r="C40" s="4">
        <v>477513</v>
      </c>
      <c r="E40" s="4">
        <v>477520</v>
      </c>
    </row>
    <row r="41" spans="1:11">
      <c r="A41" s="3" t="s">
        <v>263</v>
      </c>
      <c r="B41" s="3" t="s">
        <v>264</v>
      </c>
      <c r="C41" s="4">
        <v>6892685.8200000003</v>
      </c>
      <c r="D41" s="4">
        <v>166820</v>
      </c>
      <c r="E41" s="4">
        <v>6892660</v>
      </c>
    </row>
    <row r="42" spans="1:11">
      <c r="A42" s="3" t="s">
        <v>265</v>
      </c>
      <c r="B42" s="3" t="s">
        <v>266</v>
      </c>
      <c r="C42" s="4">
        <v>44165</v>
      </c>
      <c r="E42" s="4">
        <v>44170</v>
      </c>
    </row>
  </sheetData>
  <mergeCells count="4">
    <mergeCell ref="A3:K3"/>
    <mergeCell ref="A11:K11"/>
    <mergeCell ref="A30:K30"/>
    <mergeCell ref="A37:K37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K28"/>
  <sheetViews>
    <sheetView workbookViewId="0">
      <selection activeCell="F9" sqref="F9"/>
    </sheetView>
  </sheetViews>
  <sheetFormatPr defaultRowHeight="15"/>
  <cols>
    <col min="1" max="1" width="32.7109375" bestFit="1" customWidth="1"/>
    <col min="2" max="2" width="13.42578125" bestFit="1" customWidth="1"/>
  </cols>
  <sheetData>
    <row r="3" spans="1:11" ht="15.75">
      <c r="A3" s="176" t="s">
        <v>267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5" spans="1:11">
      <c r="A5" s="1" t="s">
        <v>268</v>
      </c>
      <c r="B5" s="2" t="s">
        <v>269</v>
      </c>
      <c r="C5" s="2"/>
      <c r="D5" s="2"/>
      <c r="E5" s="2"/>
      <c r="F5" s="2"/>
      <c r="G5" s="2"/>
      <c r="H5" s="2"/>
      <c r="I5" s="2"/>
      <c r="J5" s="2"/>
    </row>
    <row r="6" spans="1:11">
      <c r="A6" s="3" t="s">
        <v>270</v>
      </c>
      <c r="B6" s="4">
        <v>2045205.79</v>
      </c>
    </row>
    <row r="7" spans="1:11">
      <c r="A7" s="3" t="s">
        <v>271</v>
      </c>
      <c r="B7" s="4">
        <v>141479</v>
      </c>
    </row>
    <row r="8" spans="1:11">
      <c r="A8" s="3" t="s">
        <v>272</v>
      </c>
    </row>
    <row r="9" spans="1:11">
      <c r="A9" s="3" t="s">
        <v>273</v>
      </c>
      <c r="B9" s="4">
        <v>63860411.150000006</v>
      </c>
    </row>
    <row r="10" spans="1:11">
      <c r="A10" s="3" t="s">
        <v>274</v>
      </c>
      <c r="B10" s="4">
        <v>3.2026192020531639</v>
      </c>
    </row>
    <row r="13" spans="1:11" ht="15.75">
      <c r="A13" s="176" t="s">
        <v>275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</row>
    <row r="15" spans="1:11">
      <c r="A15" s="1" t="s">
        <v>268</v>
      </c>
      <c r="B15" s="2" t="s">
        <v>269</v>
      </c>
      <c r="C15" s="2"/>
      <c r="D15" s="2"/>
      <c r="E15" s="2"/>
      <c r="F15" s="2"/>
      <c r="G15" s="2"/>
      <c r="H15" s="2"/>
      <c r="I15" s="2"/>
      <c r="J15" s="2"/>
    </row>
    <row r="16" spans="1:11">
      <c r="A16" s="3" t="s">
        <v>276</v>
      </c>
      <c r="B16" s="4">
        <v>4102694.84</v>
      </c>
    </row>
    <row r="17" spans="1:11">
      <c r="A17" s="3" t="s">
        <v>277</v>
      </c>
      <c r="B17" s="4">
        <v>13340880.220000001</v>
      </c>
    </row>
    <row r="18" spans="1:11">
      <c r="A18" s="3" t="s">
        <v>278</v>
      </c>
    </row>
    <row r="19" spans="1:11">
      <c r="A19" s="3" t="s">
        <v>273</v>
      </c>
      <c r="B19" s="4">
        <v>63860411.150000006</v>
      </c>
    </row>
    <row r="20" spans="1:11">
      <c r="A20" s="3" t="s">
        <v>279</v>
      </c>
      <c r="B20" s="4">
        <v>6.4244729498582309</v>
      </c>
    </row>
    <row r="23" spans="1:11">
      <c r="A23" s="180" t="s">
        <v>280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</row>
    <row r="25" spans="1:11">
      <c r="A25" s="1" t="s">
        <v>268</v>
      </c>
      <c r="B25" s="2" t="s">
        <v>269</v>
      </c>
      <c r="C25" s="2"/>
      <c r="D25" s="2"/>
      <c r="E25" s="2"/>
      <c r="F25" s="2"/>
      <c r="G25" s="2"/>
      <c r="H25" s="2"/>
      <c r="I25" s="2"/>
      <c r="J25" s="2"/>
    </row>
    <row r="26" spans="1:11">
      <c r="A26" s="3" t="s">
        <v>281</v>
      </c>
    </row>
    <row r="27" spans="1:11">
      <c r="A27" s="3" t="s">
        <v>282</v>
      </c>
      <c r="B27" s="4">
        <v>868026576.24000001</v>
      </c>
    </row>
    <row r="28" spans="1:11">
      <c r="A28" s="3" t="s">
        <v>283</v>
      </c>
    </row>
  </sheetData>
  <mergeCells count="3">
    <mergeCell ref="A3:K3"/>
    <mergeCell ref="A13:K13"/>
    <mergeCell ref="A23:K23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3:K21"/>
  <sheetViews>
    <sheetView workbookViewId="0">
      <selection activeCell="A6" sqref="A6:J21"/>
    </sheetView>
  </sheetViews>
  <sheetFormatPr defaultRowHeight="15"/>
  <cols>
    <col min="1" max="1" width="25.85546875" customWidth="1"/>
    <col min="2" max="2" width="11.28515625" customWidth="1"/>
    <col min="3" max="3" width="11.42578125" customWidth="1"/>
    <col min="4" max="4" width="11.7109375" customWidth="1"/>
    <col min="5" max="5" width="12.85546875" customWidth="1"/>
    <col min="6" max="6" width="11.7109375" customWidth="1"/>
    <col min="7" max="7" width="11.28515625" customWidth="1"/>
    <col min="8" max="8" width="11.7109375" customWidth="1"/>
    <col min="9" max="9" width="11.85546875" customWidth="1"/>
    <col min="10" max="10" width="10.7109375" customWidth="1"/>
  </cols>
  <sheetData>
    <row r="3" spans="1:11" ht="15.75">
      <c r="A3" s="176" t="s">
        <v>284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5" spans="1:11">
      <c r="A5" s="1" t="s">
        <v>167</v>
      </c>
      <c r="B5" s="182" t="s">
        <v>8</v>
      </c>
      <c r="C5" s="183"/>
      <c r="D5" s="183"/>
      <c r="E5" s="182" t="s">
        <v>9</v>
      </c>
      <c r="F5" s="183"/>
      <c r="G5" s="183"/>
      <c r="H5" s="182" t="s">
        <v>10</v>
      </c>
      <c r="I5" s="182"/>
      <c r="J5" s="182"/>
    </row>
    <row r="6" spans="1:11">
      <c r="A6" s="148"/>
      <c r="B6" s="149" t="s">
        <v>285</v>
      </c>
      <c r="C6" s="149" t="s">
        <v>286</v>
      </c>
      <c r="D6" s="149" t="s">
        <v>287</v>
      </c>
      <c r="E6" s="149" t="s">
        <v>285</v>
      </c>
      <c r="F6" s="149" t="s">
        <v>286</v>
      </c>
      <c r="G6" s="149" t="s">
        <v>287</v>
      </c>
      <c r="H6" s="149" t="s">
        <v>285</v>
      </c>
      <c r="I6" s="149" t="s">
        <v>286</v>
      </c>
      <c r="J6" s="149" t="s">
        <v>287</v>
      </c>
    </row>
    <row r="7" spans="1:11">
      <c r="A7" s="148" t="s">
        <v>288</v>
      </c>
      <c r="B7" s="150">
        <v>325100.2</v>
      </c>
      <c r="C7" s="150">
        <v>-209129</v>
      </c>
      <c r="D7" s="150">
        <v>115971.20000000001</v>
      </c>
      <c r="E7" s="150">
        <v>325100.2</v>
      </c>
      <c r="F7" s="150">
        <v>-223325</v>
      </c>
      <c r="G7" s="150">
        <v>101775.20000000001</v>
      </c>
      <c r="H7" s="150">
        <v>1963340.2</v>
      </c>
      <c r="I7" s="150">
        <v>-237521.2</v>
      </c>
      <c r="J7" s="150">
        <v>1725819</v>
      </c>
    </row>
    <row r="8" spans="1:11">
      <c r="A8" s="148" t="s">
        <v>289</v>
      </c>
      <c r="B8" s="148"/>
      <c r="C8" s="148"/>
      <c r="D8" s="148"/>
      <c r="E8" s="148"/>
      <c r="F8" s="148"/>
      <c r="G8" s="148"/>
      <c r="H8" s="150">
        <v>326700</v>
      </c>
      <c r="I8" s="148"/>
      <c r="J8" s="150">
        <v>326700</v>
      </c>
    </row>
    <row r="9" spans="1:11">
      <c r="A9" s="148" t="s">
        <v>290</v>
      </c>
      <c r="B9" s="150">
        <v>555813.92000000004</v>
      </c>
      <c r="C9" s="150">
        <v>-555813.92000000004</v>
      </c>
      <c r="D9" s="148"/>
      <c r="E9" s="150">
        <v>575718.37</v>
      </c>
      <c r="F9" s="150">
        <v>-575718.37</v>
      </c>
      <c r="G9" s="148"/>
      <c r="H9" s="150">
        <v>655947.31999999995</v>
      </c>
      <c r="I9" s="150">
        <v>-655947.31999999995</v>
      </c>
      <c r="J9" s="148"/>
    </row>
    <row r="10" spans="1:11">
      <c r="A10" s="148" t="s">
        <v>291</v>
      </c>
      <c r="B10" s="150">
        <v>1241343.25</v>
      </c>
      <c r="C10" s="150">
        <v>-304424</v>
      </c>
      <c r="D10" s="150">
        <v>936919.25</v>
      </c>
      <c r="E10" s="150">
        <v>1159427.5</v>
      </c>
      <c r="F10" s="150">
        <v>-348932</v>
      </c>
      <c r="G10" s="150">
        <v>810495.5</v>
      </c>
      <c r="H10" s="150">
        <v>1219427.5</v>
      </c>
      <c r="I10" s="150">
        <v>-413048</v>
      </c>
      <c r="J10" s="150">
        <v>806379.5</v>
      </c>
    </row>
    <row r="11" spans="1:11">
      <c r="A11" s="148" t="s">
        <v>292</v>
      </c>
      <c r="B11" s="150">
        <v>678334786.88999999</v>
      </c>
      <c r="C11" s="150">
        <v>-195162146</v>
      </c>
      <c r="D11" s="150">
        <v>483172640.88999999</v>
      </c>
      <c r="E11" s="150">
        <v>700139694.61000001</v>
      </c>
      <c r="F11" s="150">
        <v>-201062074</v>
      </c>
      <c r="G11" s="150">
        <v>499077620.61000001</v>
      </c>
      <c r="H11" s="150">
        <v>748304181.24000001</v>
      </c>
      <c r="I11" s="150">
        <v>-207286808.90000001</v>
      </c>
      <c r="J11" s="150">
        <v>541017372.34000003</v>
      </c>
    </row>
    <row r="12" spans="1:11">
      <c r="A12" s="148" t="s">
        <v>293</v>
      </c>
      <c r="B12" s="150">
        <v>53834756.979999997</v>
      </c>
      <c r="C12" s="150">
        <v>-22361004.59</v>
      </c>
      <c r="D12" s="150">
        <v>31473752.389999997</v>
      </c>
      <c r="E12" s="150">
        <v>53535661.159999996</v>
      </c>
      <c r="F12" s="150">
        <v>-24721805.41</v>
      </c>
      <c r="G12" s="150">
        <v>28813855.749999996</v>
      </c>
      <c r="H12" s="150">
        <v>59561953.979999997</v>
      </c>
      <c r="I12" s="150">
        <v>-27490521.5</v>
      </c>
      <c r="J12" s="150">
        <v>32071432.479999997</v>
      </c>
    </row>
    <row r="13" spans="1:11">
      <c r="A13" s="148" t="s">
        <v>294</v>
      </c>
      <c r="B13" s="150">
        <v>6650187.9100000001</v>
      </c>
      <c r="C13" s="150">
        <v>-6650187.9100000001</v>
      </c>
      <c r="D13" s="148"/>
      <c r="E13" s="150">
        <v>6836564.9100000001</v>
      </c>
      <c r="F13" s="150">
        <v>-6836564.9100000001</v>
      </c>
      <c r="G13" s="148"/>
      <c r="H13" s="150">
        <v>7590860.2800000003</v>
      </c>
      <c r="I13" s="150">
        <v>-7590860.2800000003</v>
      </c>
      <c r="J13" s="148"/>
    </row>
    <row r="14" spans="1:11">
      <c r="A14" s="148" t="s">
        <v>295</v>
      </c>
      <c r="B14" s="150">
        <v>36901174.399999999</v>
      </c>
      <c r="C14" s="148"/>
      <c r="D14" s="150">
        <v>36901174.399999999</v>
      </c>
      <c r="E14" s="150">
        <v>33448048.199999999</v>
      </c>
      <c r="F14" s="148"/>
      <c r="G14" s="150">
        <v>33448048.199999999</v>
      </c>
      <c r="H14" s="150">
        <v>33603673.200000003</v>
      </c>
      <c r="I14" s="148"/>
      <c r="J14" s="150">
        <v>33603673.200000003</v>
      </c>
    </row>
    <row r="15" spans="1:11">
      <c r="A15" s="148" t="s">
        <v>296</v>
      </c>
      <c r="B15" s="150">
        <v>289873</v>
      </c>
      <c r="C15" s="148"/>
      <c r="D15" s="150">
        <v>289873</v>
      </c>
      <c r="E15" s="150">
        <v>295373</v>
      </c>
      <c r="F15" s="148"/>
      <c r="G15" s="150">
        <v>295373</v>
      </c>
      <c r="H15" s="150">
        <v>727540</v>
      </c>
      <c r="I15" s="148"/>
      <c r="J15" s="150">
        <v>727540</v>
      </c>
    </row>
    <row r="16" spans="1:11">
      <c r="A16" s="148" t="s">
        <v>297</v>
      </c>
      <c r="B16" s="150">
        <v>677514</v>
      </c>
      <c r="C16" s="148"/>
      <c r="D16" s="150">
        <v>677514</v>
      </c>
      <c r="E16" s="150">
        <v>681014</v>
      </c>
      <c r="F16" s="148"/>
      <c r="G16" s="150">
        <v>681014</v>
      </c>
      <c r="H16" s="150">
        <v>703178</v>
      </c>
      <c r="I16" s="148"/>
      <c r="J16" s="150">
        <v>703178</v>
      </c>
    </row>
    <row r="17" spans="1:10">
      <c r="A17" s="148" t="s">
        <v>298</v>
      </c>
      <c r="B17" s="150">
        <v>8230203.8200000003</v>
      </c>
      <c r="C17" s="148"/>
      <c r="D17" s="150">
        <v>8230203.8200000003</v>
      </c>
      <c r="E17" s="150">
        <v>23011465.800000001</v>
      </c>
      <c r="F17" s="148"/>
      <c r="G17" s="150">
        <v>23011465.800000001</v>
      </c>
      <c r="H17" s="150">
        <v>3902295.52</v>
      </c>
      <c r="I17" s="148"/>
      <c r="J17" s="150">
        <v>3902295.52</v>
      </c>
    </row>
    <row r="18" spans="1:10">
      <c r="A18" s="148" t="s">
        <v>299</v>
      </c>
      <c r="B18" s="150">
        <v>3045000</v>
      </c>
      <c r="C18" s="148"/>
      <c r="D18" s="150">
        <v>3045000</v>
      </c>
      <c r="E18" s="150">
        <v>3045000</v>
      </c>
      <c r="F18" s="148"/>
      <c r="G18" s="150">
        <v>3045000</v>
      </c>
      <c r="H18" s="150">
        <v>3045000</v>
      </c>
      <c r="I18" s="148"/>
      <c r="J18" s="150">
        <v>3045000</v>
      </c>
    </row>
    <row r="19" spans="1:10">
      <c r="A19" s="148" t="s">
        <v>300</v>
      </c>
      <c r="B19" s="150">
        <v>6281000</v>
      </c>
      <c r="C19" s="148"/>
      <c r="D19" s="150">
        <v>6281000</v>
      </c>
      <c r="E19" s="150">
        <v>6281000</v>
      </c>
      <c r="F19" s="148"/>
      <c r="G19" s="150">
        <v>6281000</v>
      </c>
      <c r="H19" s="150">
        <v>6281000</v>
      </c>
      <c r="I19" s="148"/>
      <c r="J19" s="150">
        <v>6281000</v>
      </c>
    </row>
    <row r="20" spans="1:10">
      <c r="A20" s="151" t="s">
        <v>50</v>
      </c>
      <c r="B20" s="152">
        <v>796366754.37</v>
      </c>
      <c r="C20" s="152">
        <v>-225242705.41999999</v>
      </c>
      <c r="D20" s="152">
        <v>571124048.95000005</v>
      </c>
      <c r="E20" s="150">
        <v>829334067.75</v>
      </c>
      <c r="F20" s="150">
        <v>-233768419.69</v>
      </c>
      <c r="G20" s="150">
        <v>595565648.05999994</v>
      </c>
      <c r="H20" s="150">
        <v>867885097.24000001</v>
      </c>
      <c r="I20" s="150">
        <v>-243674707.20000002</v>
      </c>
      <c r="J20" s="150">
        <v>624210390.03999996</v>
      </c>
    </row>
    <row r="21" spans="1:10">
      <c r="A21" s="151" t="s">
        <v>301</v>
      </c>
      <c r="B21" s="152">
        <v>-225242705.41999999</v>
      </c>
      <c r="C21" s="148"/>
      <c r="D21" s="148"/>
      <c r="E21" s="152">
        <v>-233768419.69</v>
      </c>
      <c r="F21" s="148"/>
      <c r="G21" s="148"/>
      <c r="H21" s="152">
        <v>-243674707.20000002</v>
      </c>
      <c r="I21" s="148"/>
      <c r="J21" s="148"/>
    </row>
  </sheetData>
  <mergeCells count="4">
    <mergeCell ref="A3:K3"/>
    <mergeCell ref="H5:J5"/>
    <mergeCell ref="E5:G5"/>
    <mergeCell ref="B5:D5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7"/>
  <sheetViews>
    <sheetView topLeftCell="A148" workbookViewId="0">
      <selection activeCell="L110" sqref="L110"/>
    </sheetView>
  </sheetViews>
  <sheetFormatPr defaultColWidth="7.28515625" defaultRowHeight="11.25"/>
  <cols>
    <col min="1" max="3" width="7.28515625" style="101"/>
    <col min="4" max="4" width="22.5703125" style="101" customWidth="1"/>
    <col min="5" max="5" width="22.85546875" style="101" customWidth="1"/>
    <col min="6" max="6" width="26.85546875" style="101" customWidth="1"/>
    <col min="7" max="7" width="10.85546875" style="101" customWidth="1"/>
    <col min="8" max="16384" width="7.28515625" style="101"/>
  </cols>
  <sheetData>
    <row r="1" spans="1:7">
      <c r="A1" s="99"/>
      <c r="B1" s="99" t="s">
        <v>401</v>
      </c>
      <c r="C1" s="99"/>
      <c r="D1" s="99"/>
      <c r="E1" s="99"/>
      <c r="F1" s="100"/>
    </row>
    <row r="3" spans="1:7">
      <c r="A3" s="102"/>
      <c r="E3" s="102" t="s">
        <v>302</v>
      </c>
    </row>
    <row r="4" spans="1:7">
      <c r="E4" s="102" t="s">
        <v>303</v>
      </c>
    </row>
    <row r="7" spans="1:7">
      <c r="A7" s="103" t="s">
        <v>575</v>
      </c>
    </row>
    <row r="8" spans="1:7" ht="12" thickBot="1"/>
    <row r="9" spans="1:7" ht="21" customHeight="1">
      <c r="A9" s="104"/>
      <c r="B9" s="105"/>
      <c r="C9" s="105"/>
      <c r="D9" s="106" t="s">
        <v>304</v>
      </c>
      <c r="E9" s="106" t="s">
        <v>305</v>
      </c>
      <c r="F9" s="106" t="s">
        <v>306</v>
      </c>
      <c r="G9" s="107" t="s">
        <v>307</v>
      </c>
    </row>
    <row r="10" spans="1:7" ht="21" customHeight="1">
      <c r="A10" s="108"/>
      <c r="B10" s="109"/>
      <c r="C10" s="109"/>
      <c r="D10" s="110" t="s">
        <v>308</v>
      </c>
      <c r="E10" s="110" t="s">
        <v>308</v>
      </c>
      <c r="F10" s="111">
        <v>41274</v>
      </c>
      <c r="G10" s="112" t="s">
        <v>309</v>
      </c>
    </row>
    <row r="11" spans="1:7" ht="21" customHeight="1">
      <c r="A11" s="108" t="s">
        <v>310</v>
      </c>
      <c r="B11" s="109"/>
      <c r="C11" s="109"/>
      <c r="D11" s="113">
        <v>23052000</v>
      </c>
      <c r="E11" s="114">
        <v>23454810</v>
      </c>
      <c r="F11" s="114">
        <v>24352898</v>
      </c>
      <c r="G11" s="115">
        <f>F11/E11*100</f>
        <v>103.82901417662305</v>
      </c>
    </row>
    <row r="12" spans="1:7" ht="21" customHeight="1">
      <c r="A12" s="108" t="s">
        <v>311</v>
      </c>
      <c r="B12" s="109"/>
      <c r="C12" s="109"/>
      <c r="D12" s="113">
        <v>4545320</v>
      </c>
      <c r="E12" s="114">
        <v>5973420</v>
      </c>
      <c r="F12" s="114">
        <v>5981628</v>
      </c>
      <c r="G12" s="115">
        <f t="shared" ref="G12:G18" si="0">F12/E12*100</f>
        <v>100.13740872063239</v>
      </c>
    </row>
    <row r="13" spans="1:7" ht="21" customHeight="1">
      <c r="A13" s="108" t="s">
        <v>312</v>
      </c>
      <c r="B13" s="109"/>
      <c r="C13" s="109"/>
      <c r="D13" s="113">
        <v>150000</v>
      </c>
      <c r="E13" s="114">
        <v>733310</v>
      </c>
      <c r="F13" s="114">
        <v>735428</v>
      </c>
      <c r="G13" s="115">
        <f t="shared" si="0"/>
        <v>100.28882737178002</v>
      </c>
    </row>
    <row r="14" spans="1:7" ht="21" customHeight="1">
      <c r="A14" s="108" t="s">
        <v>313</v>
      </c>
      <c r="B14" s="109"/>
      <c r="C14" s="109"/>
      <c r="D14" s="113">
        <v>3925320</v>
      </c>
      <c r="E14" s="114">
        <v>38885340</v>
      </c>
      <c r="F14" s="114">
        <v>38885357</v>
      </c>
      <c r="G14" s="115">
        <f t="shared" si="0"/>
        <v>100.00004371827531</v>
      </c>
    </row>
    <row r="15" spans="1:7" ht="21" customHeight="1">
      <c r="A15" s="116" t="s">
        <v>28</v>
      </c>
      <c r="B15" s="109"/>
      <c r="C15" s="109"/>
      <c r="D15" s="117">
        <f>SUM(D11:D14)</f>
        <v>31672640</v>
      </c>
      <c r="E15" s="117">
        <f>SUM(E11:E14)</f>
        <v>69046880</v>
      </c>
      <c r="F15" s="117">
        <f>SUM(F11:F14)</f>
        <v>69955311</v>
      </c>
      <c r="G15" s="115">
        <f t="shared" si="0"/>
        <v>101.31567277189065</v>
      </c>
    </row>
    <row r="16" spans="1:7" ht="21" customHeight="1">
      <c r="A16" s="108" t="s">
        <v>314</v>
      </c>
      <c r="B16" s="109"/>
      <c r="C16" s="109"/>
      <c r="D16" s="114">
        <v>28770640</v>
      </c>
      <c r="E16" s="114">
        <v>39819950</v>
      </c>
      <c r="F16" s="114">
        <v>37375406</v>
      </c>
      <c r="G16" s="115">
        <f t="shared" si="0"/>
        <v>93.861006857115598</v>
      </c>
    </row>
    <row r="17" spans="1:7" ht="21" customHeight="1">
      <c r="A17" s="108" t="s">
        <v>315</v>
      </c>
      <c r="B17" s="109"/>
      <c r="C17" s="109"/>
      <c r="D17" s="114">
        <v>4636000</v>
      </c>
      <c r="E17" s="114">
        <v>32504320</v>
      </c>
      <c r="F17" s="114">
        <v>30989335</v>
      </c>
      <c r="G17" s="115">
        <f t="shared" si="0"/>
        <v>95.339127229857439</v>
      </c>
    </row>
    <row r="18" spans="1:7" ht="21" customHeight="1">
      <c r="A18" s="116" t="s">
        <v>316</v>
      </c>
      <c r="B18" s="118"/>
      <c r="C18" s="118"/>
      <c r="D18" s="117">
        <f>SUM(D16:D17)</f>
        <v>33406640</v>
      </c>
      <c r="E18" s="117">
        <f>SUM(E16:E17)</f>
        <v>72324270</v>
      </c>
      <c r="F18" s="117">
        <f>SUM(F16:F17)</f>
        <v>68364741</v>
      </c>
      <c r="G18" s="115">
        <f t="shared" si="0"/>
        <v>94.525310798159452</v>
      </c>
    </row>
    <row r="19" spans="1:7" ht="21" customHeight="1">
      <c r="A19" s="108" t="s">
        <v>317</v>
      </c>
      <c r="B19" s="109"/>
      <c r="C19" s="109"/>
      <c r="D19" s="119">
        <f>D15-D18</f>
        <v>-1734000</v>
      </c>
      <c r="E19" s="119">
        <f>E15-E18</f>
        <v>-3277390</v>
      </c>
      <c r="F19" s="119">
        <f>F15-F18</f>
        <v>1590570</v>
      </c>
      <c r="G19" s="115"/>
    </row>
    <row r="20" spans="1:7" ht="21" customHeight="1">
      <c r="A20" s="116" t="s">
        <v>318</v>
      </c>
      <c r="B20" s="118"/>
      <c r="C20" s="118"/>
      <c r="D20" s="114"/>
      <c r="E20" s="114"/>
      <c r="F20" s="114"/>
      <c r="G20" s="109"/>
    </row>
    <row r="21" spans="1:7" ht="21" customHeight="1">
      <c r="A21" s="108" t="s">
        <v>319</v>
      </c>
      <c r="B21" s="109"/>
      <c r="C21" s="109"/>
      <c r="D21" s="114">
        <v>-1734000</v>
      </c>
      <c r="E21" s="114">
        <v>-3277390</v>
      </c>
      <c r="F21" s="114">
        <v>1590570</v>
      </c>
      <c r="G21" s="109"/>
    </row>
    <row r="22" spans="1:7" ht="21" customHeight="1" thickBot="1">
      <c r="A22" s="120"/>
      <c r="B22" s="121"/>
      <c r="C22" s="121"/>
      <c r="D22" s="122"/>
      <c r="E22" s="123"/>
      <c r="F22" s="123"/>
      <c r="G22" s="121"/>
    </row>
    <row r="23" spans="1:7">
      <c r="A23" s="124"/>
      <c r="B23" s="124"/>
      <c r="C23" s="124"/>
      <c r="D23" s="125"/>
      <c r="E23" s="125"/>
      <c r="F23" s="125"/>
      <c r="G23" s="126"/>
    </row>
    <row r="25" spans="1:7" ht="86.45" customHeight="1">
      <c r="A25" s="170" t="s">
        <v>525</v>
      </c>
      <c r="B25" s="170"/>
      <c r="C25" s="170"/>
      <c r="D25" s="170"/>
      <c r="E25" s="170"/>
      <c r="F25" s="170"/>
      <c r="G25" s="170"/>
    </row>
    <row r="26" spans="1:7" ht="59.25" customHeight="1">
      <c r="A26" s="171" t="s">
        <v>526</v>
      </c>
      <c r="B26" s="172"/>
      <c r="C26" s="172"/>
      <c r="D26" s="172"/>
      <c r="E26" s="172"/>
      <c r="F26" s="172"/>
      <c r="G26" s="172"/>
    </row>
    <row r="27" spans="1:7" ht="17.25" customHeight="1">
      <c r="A27" s="173" t="s">
        <v>576</v>
      </c>
      <c r="B27" s="174"/>
      <c r="C27" s="174"/>
      <c r="D27" s="174"/>
      <c r="E27" s="174"/>
      <c r="F27" s="174"/>
      <c r="G27" s="174"/>
    </row>
    <row r="28" spans="1:7" ht="27" customHeight="1">
      <c r="A28" s="173" t="s">
        <v>577</v>
      </c>
      <c r="B28" s="160"/>
      <c r="C28" s="160"/>
      <c r="D28" s="160"/>
      <c r="E28" s="160"/>
      <c r="F28" s="160"/>
      <c r="G28" s="160"/>
    </row>
    <row r="29" spans="1:7" ht="15.75" customHeight="1">
      <c r="A29" s="175" t="s">
        <v>578</v>
      </c>
      <c r="B29" s="160"/>
      <c r="C29" s="160"/>
      <c r="D29" s="160"/>
      <c r="E29" s="160"/>
      <c r="F29" s="160"/>
      <c r="G29" s="160"/>
    </row>
    <row r="30" spans="1:7" ht="43.15" customHeight="1">
      <c r="A30" s="171" t="s">
        <v>579</v>
      </c>
      <c r="B30" s="172"/>
      <c r="C30" s="172"/>
      <c r="D30" s="172"/>
      <c r="E30" s="172"/>
      <c r="F30" s="172"/>
      <c r="G30" s="172"/>
    </row>
    <row r="31" spans="1:7">
      <c r="A31" s="103"/>
    </row>
    <row r="32" spans="1:7" ht="27" customHeight="1">
      <c r="A32" s="160" t="s">
        <v>584</v>
      </c>
      <c r="B32" s="160"/>
      <c r="C32" s="160"/>
      <c r="D32" s="160"/>
      <c r="E32" s="160"/>
      <c r="F32" s="160"/>
      <c r="G32" s="160"/>
    </row>
    <row r="33" spans="1:7">
      <c r="A33" s="103"/>
    </row>
    <row r="35" spans="1:7">
      <c r="A35" s="159" t="s">
        <v>320</v>
      </c>
      <c r="B35" s="157"/>
      <c r="C35" s="157"/>
      <c r="D35" s="157"/>
      <c r="E35" s="157"/>
      <c r="F35" s="157"/>
      <c r="G35" s="157"/>
    </row>
    <row r="36" spans="1:7" ht="16.5" customHeight="1">
      <c r="A36" s="160" t="s">
        <v>586</v>
      </c>
      <c r="B36" s="160"/>
      <c r="C36" s="160"/>
      <c r="D36" s="160"/>
      <c r="E36" s="160"/>
      <c r="F36" s="160"/>
      <c r="G36" s="160"/>
    </row>
    <row r="37" spans="1:7" ht="28.5" customHeight="1">
      <c r="A37" s="160" t="s">
        <v>585</v>
      </c>
      <c r="B37" s="160"/>
      <c r="C37" s="160"/>
      <c r="D37" s="160"/>
      <c r="E37" s="160"/>
      <c r="F37" s="160"/>
      <c r="G37" s="160"/>
    </row>
    <row r="39" spans="1:7">
      <c r="A39" s="103" t="s">
        <v>321</v>
      </c>
    </row>
    <row r="40" spans="1:7">
      <c r="G40" s="101" t="s">
        <v>269</v>
      </c>
    </row>
    <row r="41" spans="1:7">
      <c r="A41" s="127" t="s">
        <v>322</v>
      </c>
      <c r="D41" s="101" t="s">
        <v>527</v>
      </c>
      <c r="G41" s="128" t="s">
        <v>530</v>
      </c>
    </row>
    <row r="42" spans="1:7">
      <c r="A42" s="127"/>
      <c r="D42" s="101" t="s">
        <v>528</v>
      </c>
      <c r="E42" s="101" t="s">
        <v>323</v>
      </c>
      <c r="G42" s="101" t="s">
        <v>529</v>
      </c>
    </row>
    <row r="43" spans="1:7">
      <c r="A43" s="127"/>
      <c r="D43" s="101" t="s">
        <v>528</v>
      </c>
      <c r="E43" s="101" t="s">
        <v>324</v>
      </c>
      <c r="G43" s="101" t="s">
        <v>325</v>
      </c>
    </row>
    <row r="44" spans="1:7">
      <c r="A44" s="101" t="s">
        <v>326</v>
      </c>
    </row>
    <row r="45" spans="1:7">
      <c r="A45" s="101" t="s">
        <v>327</v>
      </c>
    </row>
    <row r="46" spans="1:7">
      <c r="G46" s="101" t="s">
        <v>269</v>
      </c>
    </row>
    <row r="47" spans="1:7">
      <c r="A47" s="101" t="s">
        <v>328</v>
      </c>
      <c r="D47" s="101" t="s">
        <v>527</v>
      </c>
      <c r="G47" s="101" t="s">
        <v>531</v>
      </c>
    </row>
    <row r="48" spans="1:7">
      <c r="D48" s="101" t="s">
        <v>528</v>
      </c>
      <c r="E48" s="101" t="s">
        <v>329</v>
      </c>
      <c r="G48" s="101" t="s">
        <v>532</v>
      </c>
    </row>
    <row r="49" spans="1:7">
      <c r="D49" s="101" t="s">
        <v>528</v>
      </c>
      <c r="E49" s="101" t="s">
        <v>330</v>
      </c>
      <c r="G49" s="101" t="s">
        <v>533</v>
      </c>
    </row>
    <row r="51" spans="1:7">
      <c r="A51" s="159" t="s">
        <v>580</v>
      </c>
      <c r="B51" s="157"/>
      <c r="C51" s="157"/>
      <c r="D51" s="157"/>
      <c r="E51" s="157"/>
      <c r="F51" s="157"/>
      <c r="G51" s="157"/>
    </row>
    <row r="52" spans="1:7" ht="36" customHeight="1">
      <c r="A52" s="160"/>
      <c r="B52" s="160"/>
      <c r="C52" s="160"/>
      <c r="D52" s="160"/>
      <c r="E52" s="160"/>
      <c r="F52" s="160"/>
      <c r="G52" s="160"/>
    </row>
    <row r="53" spans="1:7" ht="12" thickBot="1"/>
    <row r="54" spans="1:7" ht="30" customHeight="1" thickBot="1">
      <c r="A54" s="129"/>
      <c r="B54" s="162" t="s">
        <v>331</v>
      </c>
      <c r="C54" s="163"/>
      <c r="D54" s="162" t="s">
        <v>332</v>
      </c>
      <c r="E54" s="163"/>
      <c r="F54" s="130" t="s">
        <v>333</v>
      </c>
      <c r="G54" s="131" t="s">
        <v>334</v>
      </c>
    </row>
    <row r="55" spans="1:7" ht="12" thickBot="1">
      <c r="A55" s="132" t="s">
        <v>335</v>
      </c>
      <c r="B55" s="162">
        <v>0</v>
      </c>
      <c r="C55" s="163"/>
      <c r="D55" s="162">
        <v>0</v>
      </c>
      <c r="E55" s="163"/>
      <c r="F55" s="130">
        <v>2029.18</v>
      </c>
      <c r="G55" s="130">
        <v>2029.18</v>
      </c>
    </row>
    <row r="56" spans="1:7" ht="12" thickBot="1">
      <c r="A56" s="133" t="s">
        <v>336</v>
      </c>
      <c r="B56" s="162">
        <v>24666.12</v>
      </c>
      <c r="C56" s="163"/>
      <c r="D56" s="162">
        <v>0</v>
      </c>
      <c r="E56" s="163"/>
      <c r="F56" s="130">
        <v>0</v>
      </c>
      <c r="G56" s="130">
        <v>24666.12</v>
      </c>
    </row>
    <row r="57" spans="1:7" ht="12" thickBot="1">
      <c r="A57" s="132" t="s">
        <v>337</v>
      </c>
      <c r="B57" s="162">
        <v>6088.5</v>
      </c>
      <c r="C57" s="163"/>
      <c r="D57" s="162">
        <v>0</v>
      </c>
      <c r="E57" s="163"/>
      <c r="F57" s="130">
        <v>0</v>
      </c>
      <c r="G57" s="130">
        <v>6088.5</v>
      </c>
    </row>
    <row r="58" spans="1:7" ht="12" thickBot="1">
      <c r="A58" s="134" t="s">
        <v>50</v>
      </c>
      <c r="B58" s="162">
        <f>SUM(B55:C57)</f>
        <v>30754.62</v>
      </c>
      <c r="C58" s="163"/>
      <c r="D58" s="162">
        <f>SUM(D55:E57)</f>
        <v>0</v>
      </c>
      <c r="E58" s="163"/>
      <c r="F58" s="130">
        <f>SUM(F55:F57)</f>
        <v>2029.18</v>
      </c>
      <c r="G58" s="130">
        <f>SUM(G55:G57)</f>
        <v>32783.800000000003</v>
      </c>
    </row>
    <row r="59" spans="1:7" ht="37.5" customHeight="1">
      <c r="A59" s="169" t="s">
        <v>338</v>
      </c>
      <c r="B59" s="169"/>
      <c r="C59" s="169"/>
      <c r="D59" s="169"/>
      <c r="E59" s="169"/>
      <c r="F59" s="169"/>
      <c r="G59" s="169"/>
    </row>
    <row r="60" spans="1:7" ht="19.149999999999999" customHeight="1">
      <c r="A60" s="135"/>
      <c r="B60" s="135"/>
      <c r="C60" s="135"/>
      <c r="D60" s="135"/>
      <c r="E60" s="135"/>
      <c r="F60" s="135"/>
      <c r="G60" s="135"/>
    </row>
    <row r="61" spans="1:7" ht="15" customHeight="1">
      <c r="A61" s="159" t="s">
        <v>581</v>
      </c>
      <c r="B61" s="157"/>
      <c r="C61" s="157"/>
      <c r="D61" s="157"/>
      <c r="E61" s="157"/>
      <c r="F61" s="157"/>
      <c r="G61" s="157"/>
    </row>
    <row r="63" spans="1:7" ht="12" thickBot="1">
      <c r="A63" s="159" t="s">
        <v>582</v>
      </c>
      <c r="B63" s="157"/>
      <c r="C63" s="157"/>
      <c r="D63" s="157"/>
      <c r="E63" s="157"/>
      <c r="F63" s="157"/>
      <c r="G63" s="157"/>
    </row>
    <row r="64" spans="1:7" ht="12" thickBot="1">
      <c r="A64" s="136"/>
      <c r="B64" s="167" t="s">
        <v>339</v>
      </c>
      <c r="C64" s="168"/>
      <c r="D64" s="164" t="s">
        <v>340</v>
      </c>
      <c r="E64" s="164"/>
      <c r="F64" s="137" t="s">
        <v>341</v>
      </c>
      <c r="G64" s="138" t="s">
        <v>342</v>
      </c>
    </row>
    <row r="65" spans="1:7" ht="12" thickBot="1">
      <c r="A65" s="139" t="s">
        <v>343</v>
      </c>
      <c r="B65" s="165">
        <v>21443</v>
      </c>
      <c r="C65" s="166"/>
      <c r="D65" s="165">
        <v>6437</v>
      </c>
      <c r="E65" s="166"/>
      <c r="F65" s="140">
        <v>13225</v>
      </c>
      <c r="G65" s="140">
        <v>6209</v>
      </c>
    </row>
    <row r="66" spans="1:7" ht="12" thickBot="1">
      <c r="A66" s="141" t="s">
        <v>344</v>
      </c>
      <c r="B66" s="165">
        <v>4333</v>
      </c>
      <c r="C66" s="166"/>
      <c r="D66" s="165">
        <v>3840</v>
      </c>
      <c r="E66" s="166"/>
      <c r="F66" s="140">
        <v>1914</v>
      </c>
      <c r="G66" s="140">
        <v>2781</v>
      </c>
    </row>
    <row r="68" spans="1:7" ht="29.25" customHeight="1">
      <c r="A68" s="160" t="s">
        <v>345</v>
      </c>
      <c r="B68" s="160"/>
      <c r="C68" s="160"/>
      <c r="D68" s="160"/>
      <c r="E68" s="160"/>
      <c r="F68" s="160"/>
      <c r="G68" s="160"/>
    </row>
    <row r="69" spans="1:7" ht="15" customHeight="1"/>
    <row r="70" spans="1:7" ht="12" thickBot="1">
      <c r="A70" s="159" t="s">
        <v>583</v>
      </c>
      <c r="B70" s="157"/>
      <c r="C70" s="157"/>
      <c r="D70" s="157"/>
      <c r="E70" s="157"/>
      <c r="F70" s="157"/>
      <c r="G70" s="157"/>
    </row>
    <row r="71" spans="1:7" ht="18.600000000000001" customHeight="1" thickBot="1">
      <c r="A71" s="129"/>
      <c r="B71" s="164" t="s">
        <v>346</v>
      </c>
      <c r="C71" s="164"/>
      <c r="D71" s="167" t="s">
        <v>347</v>
      </c>
      <c r="E71" s="168"/>
      <c r="F71" s="138" t="s">
        <v>348</v>
      </c>
      <c r="G71" s="137" t="s">
        <v>349</v>
      </c>
    </row>
    <row r="72" spans="1:7" ht="12" thickBot="1">
      <c r="A72" s="132" t="s">
        <v>343</v>
      </c>
      <c r="B72" s="165">
        <v>4483</v>
      </c>
      <c r="C72" s="166"/>
      <c r="D72" s="165">
        <v>6225</v>
      </c>
      <c r="E72" s="166"/>
      <c r="F72" s="140">
        <v>463</v>
      </c>
      <c r="G72" s="140">
        <v>400</v>
      </c>
    </row>
    <row r="73" spans="1:7" ht="12" thickBot="1">
      <c r="A73" s="134" t="s">
        <v>344</v>
      </c>
      <c r="B73" s="162">
        <v>771</v>
      </c>
      <c r="C73" s="163"/>
      <c r="D73" s="162">
        <v>8657</v>
      </c>
      <c r="E73" s="163"/>
      <c r="F73" s="130">
        <v>95</v>
      </c>
      <c r="G73" s="130">
        <v>97</v>
      </c>
    </row>
    <row r="75" spans="1:7">
      <c r="A75" s="103" t="s">
        <v>534</v>
      </c>
    </row>
    <row r="76" spans="1:7">
      <c r="A76" s="101" t="s">
        <v>350</v>
      </c>
    </row>
    <row r="77" spans="1:7">
      <c r="A77" s="101" t="s">
        <v>536</v>
      </c>
    </row>
    <row r="78" spans="1:7">
      <c r="A78" s="101" t="s">
        <v>535</v>
      </c>
    </row>
    <row r="81" spans="1:8">
      <c r="A81" s="142" t="s">
        <v>351</v>
      </c>
      <c r="B81" s="142" t="s">
        <v>352</v>
      </c>
      <c r="C81" s="142" t="s">
        <v>353</v>
      </c>
      <c r="D81" s="142" t="s">
        <v>354</v>
      </c>
      <c r="E81" s="143" t="s">
        <v>355</v>
      </c>
      <c r="F81" s="144" t="s">
        <v>356</v>
      </c>
      <c r="G81" s="144" t="s">
        <v>357</v>
      </c>
    </row>
    <row r="82" spans="1:8">
      <c r="A82" s="103"/>
      <c r="B82" s="103"/>
      <c r="C82" s="103"/>
      <c r="D82" s="103"/>
      <c r="E82" s="143"/>
      <c r="F82" s="144" t="s">
        <v>358</v>
      </c>
      <c r="G82" s="144" t="s">
        <v>359</v>
      </c>
    </row>
    <row r="83" spans="1:8">
      <c r="A83" s="103"/>
      <c r="B83" s="103"/>
      <c r="C83" s="103"/>
      <c r="D83" s="103"/>
      <c r="E83" s="143"/>
      <c r="F83" s="144"/>
      <c r="G83" s="144"/>
    </row>
    <row r="84" spans="1:8" ht="28.9" customHeight="1">
      <c r="A84" s="145" t="s">
        <v>360</v>
      </c>
      <c r="B84" s="145" t="s">
        <v>361</v>
      </c>
      <c r="C84" s="145" t="s">
        <v>362</v>
      </c>
      <c r="D84" s="161" t="s">
        <v>537</v>
      </c>
      <c r="E84" s="161"/>
      <c r="F84" s="146">
        <v>1658500</v>
      </c>
      <c r="G84" s="146">
        <v>1658500</v>
      </c>
      <c r="H84" s="147"/>
    </row>
    <row r="85" spans="1:8" ht="14.45" customHeight="1">
      <c r="A85" s="145" t="s">
        <v>360</v>
      </c>
      <c r="B85" s="145" t="s">
        <v>361</v>
      </c>
      <c r="C85" s="145" t="s">
        <v>363</v>
      </c>
      <c r="D85" s="161" t="s">
        <v>588</v>
      </c>
      <c r="E85" s="161"/>
      <c r="F85" s="146">
        <v>2100000</v>
      </c>
      <c r="G85" s="146">
        <v>2100000</v>
      </c>
      <c r="H85" s="147"/>
    </row>
    <row r="86" spans="1:8" ht="14.45" customHeight="1">
      <c r="A86" s="145" t="s">
        <v>360</v>
      </c>
      <c r="B86" s="145" t="s">
        <v>361</v>
      </c>
      <c r="C86" s="145" t="s">
        <v>364</v>
      </c>
      <c r="D86" s="161" t="s">
        <v>587</v>
      </c>
      <c r="E86" s="161"/>
      <c r="F86" s="146">
        <v>6892660</v>
      </c>
      <c r="G86" s="146">
        <v>6892685.8200000003</v>
      </c>
      <c r="H86" s="147"/>
    </row>
    <row r="87" spans="1:8" ht="14.45" customHeight="1">
      <c r="A87" s="145" t="s">
        <v>360</v>
      </c>
      <c r="B87" s="145" t="s">
        <v>365</v>
      </c>
      <c r="C87" s="145" t="s">
        <v>366</v>
      </c>
      <c r="D87" s="161" t="s">
        <v>538</v>
      </c>
      <c r="E87" s="161"/>
      <c r="F87" s="146">
        <v>121000</v>
      </c>
      <c r="G87" s="146">
        <v>121000</v>
      </c>
      <c r="H87" s="147"/>
    </row>
    <row r="88" spans="1:8" ht="14.45" customHeight="1">
      <c r="A88" s="145" t="s">
        <v>360</v>
      </c>
      <c r="B88" s="145" t="s">
        <v>539</v>
      </c>
      <c r="C88" s="145" t="s">
        <v>366</v>
      </c>
      <c r="D88" s="161" t="s">
        <v>540</v>
      </c>
      <c r="E88" s="161"/>
      <c r="F88" s="146">
        <v>91000</v>
      </c>
      <c r="G88" s="146">
        <v>91000</v>
      </c>
      <c r="H88" s="147"/>
    </row>
    <row r="89" spans="1:8" ht="14.45" customHeight="1">
      <c r="A89" s="145" t="s">
        <v>360</v>
      </c>
      <c r="B89" s="145" t="s">
        <v>541</v>
      </c>
      <c r="C89" s="145" t="s">
        <v>542</v>
      </c>
      <c r="D89" s="161" t="s">
        <v>543</v>
      </c>
      <c r="E89" s="161"/>
      <c r="F89" s="146">
        <v>44170</v>
      </c>
      <c r="G89" s="146">
        <v>44165</v>
      </c>
      <c r="H89" s="147"/>
    </row>
    <row r="90" spans="1:8" ht="14.45" customHeight="1">
      <c r="A90" s="145" t="s">
        <v>360</v>
      </c>
      <c r="B90" s="145" t="s">
        <v>369</v>
      </c>
      <c r="C90" s="145" t="s">
        <v>366</v>
      </c>
      <c r="D90" s="161" t="s">
        <v>544</v>
      </c>
      <c r="E90" s="161"/>
      <c r="F90" s="146">
        <v>90000</v>
      </c>
      <c r="G90" s="146">
        <v>90000</v>
      </c>
      <c r="H90" s="147"/>
    </row>
    <row r="91" spans="1:8" ht="14.45" customHeight="1">
      <c r="A91" s="145" t="s">
        <v>360</v>
      </c>
      <c r="B91" s="145" t="s">
        <v>370</v>
      </c>
      <c r="C91" s="145" t="s">
        <v>366</v>
      </c>
      <c r="D91" s="161" t="s">
        <v>545</v>
      </c>
      <c r="E91" s="161"/>
      <c r="F91" s="146">
        <v>1660</v>
      </c>
      <c r="G91" s="146">
        <v>1653</v>
      </c>
      <c r="H91" s="147"/>
    </row>
    <row r="92" spans="1:8" ht="14.45" customHeight="1">
      <c r="A92" s="145" t="s">
        <v>360</v>
      </c>
      <c r="B92" s="145" t="s">
        <v>371</v>
      </c>
      <c r="C92" s="145" t="s">
        <v>366</v>
      </c>
      <c r="D92" s="161" t="s">
        <v>546</v>
      </c>
      <c r="E92" s="161"/>
      <c r="F92" s="146">
        <v>173860</v>
      </c>
      <c r="G92" s="146">
        <v>173860</v>
      </c>
      <c r="H92" s="147"/>
    </row>
    <row r="93" spans="1:8" ht="14.45" customHeight="1">
      <c r="A93" s="145" t="s">
        <v>372</v>
      </c>
      <c r="B93" s="145" t="s">
        <v>361</v>
      </c>
      <c r="C93" s="145" t="s">
        <v>373</v>
      </c>
      <c r="D93" s="161" t="s">
        <v>547</v>
      </c>
      <c r="E93" s="161"/>
      <c r="F93" s="146">
        <v>59000</v>
      </c>
      <c r="G93" s="146">
        <v>59000</v>
      </c>
      <c r="H93" s="147"/>
    </row>
    <row r="94" spans="1:8" ht="14.45" customHeight="1">
      <c r="A94" s="145" t="s">
        <v>374</v>
      </c>
      <c r="B94" s="145" t="s">
        <v>361</v>
      </c>
      <c r="C94" s="145" t="s">
        <v>373</v>
      </c>
      <c r="D94" s="161" t="s">
        <v>548</v>
      </c>
      <c r="E94" s="161"/>
      <c r="F94" s="146">
        <v>397250</v>
      </c>
      <c r="G94" s="146">
        <v>397248</v>
      </c>
      <c r="H94" s="147"/>
    </row>
    <row r="95" spans="1:8" ht="14.45" customHeight="1">
      <c r="A95" s="145" t="s">
        <v>375</v>
      </c>
      <c r="B95" s="145" t="s">
        <v>376</v>
      </c>
      <c r="C95" s="145" t="s">
        <v>373</v>
      </c>
      <c r="D95" s="161" t="s">
        <v>569</v>
      </c>
      <c r="E95" s="161"/>
      <c r="F95" s="146">
        <v>150000</v>
      </c>
      <c r="G95" s="146">
        <v>150000</v>
      </c>
      <c r="H95" s="147"/>
    </row>
    <row r="96" spans="1:8" ht="14.45" customHeight="1">
      <c r="A96" s="145" t="s">
        <v>549</v>
      </c>
      <c r="B96" s="145" t="s">
        <v>550</v>
      </c>
      <c r="C96" s="145" t="s">
        <v>551</v>
      </c>
      <c r="D96" s="161" t="s">
        <v>552</v>
      </c>
      <c r="E96" s="161"/>
      <c r="F96" s="146">
        <v>1468280</v>
      </c>
      <c r="G96" s="146">
        <v>1468285.67</v>
      </c>
      <c r="H96" s="147"/>
    </row>
    <row r="97" spans="1:8" ht="14.45" customHeight="1">
      <c r="A97" s="145" t="s">
        <v>553</v>
      </c>
      <c r="B97" s="145" t="s">
        <v>554</v>
      </c>
      <c r="C97" s="145" t="s">
        <v>551</v>
      </c>
      <c r="D97" s="161" t="s">
        <v>555</v>
      </c>
      <c r="E97" s="161"/>
      <c r="F97" s="146">
        <v>283140</v>
      </c>
      <c r="G97" s="146">
        <v>283141.8</v>
      </c>
      <c r="H97" s="147"/>
    </row>
    <row r="98" spans="1:8" ht="14.45" customHeight="1">
      <c r="A98" s="145" t="s">
        <v>377</v>
      </c>
      <c r="B98" s="145" t="s">
        <v>378</v>
      </c>
      <c r="C98" s="145" t="s">
        <v>373</v>
      </c>
      <c r="D98" s="161" t="s">
        <v>556</v>
      </c>
      <c r="E98" s="161"/>
      <c r="F98" s="146">
        <v>161000</v>
      </c>
      <c r="G98" s="146">
        <v>161000</v>
      </c>
      <c r="H98" s="147"/>
    </row>
    <row r="99" spans="1:8" ht="14.45" customHeight="1">
      <c r="A99" s="145" t="s">
        <v>379</v>
      </c>
      <c r="B99" s="145" t="s">
        <v>380</v>
      </c>
      <c r="C99" s="145" t="s">
        <v>373</v>
      </c>
      <c r="D99" s="161" t="s">
        <v>557</v>
      </c>
      <c r="E99" s="161"/>
      <c r="F99" s="146">
        <v>400000</v>
      </c>
      <c r="G99" s="146">
        <v>400000</v>
      </c>
      <c r="H99" s="147"/>
    </row>
    <row r="100" spans="1:8" ht="14.45" customHeight="1">
      <c r="A100" s="145" t="s">
        <v>381</v>
      </c>
      <c r="B100" s="145" t="s">
        <v>382</v>
      </c>
      <c r="C100" s="145" t="s">
        <v>383</v>
      </c>
      <c r="D100" s="161" t="s">
        <v>558</v>
      </c>
      <c r="E100" s="161"/>
      <c r="F100" s="146">
        <v>58890</v>
      </c>
      <c r="G100" s="146">
        <v>58889.58</v>
      </c>
      <c r="H100" s="147"/>
    </row>
    <row r="101" spans="1:8" ht="14.45" customHeight="1">
      <c r="A101" s="145" t="s">
        <v>384</v>
      </c>
      <c r="B101" s="145" t="s">
        <v>382</v>
      </c>
      <c r="C101" s="145" t="s">
        <v>383</v>
      </c>
      <c r="D101" s="161" t="s">
        <v>559</v>
      </c>
      <c r="E101" s="161"/>
      <c r="F101" s="146">
        <v>667420</v>
      </c>
      <c r="G101" s="146">
        <v>667415.25</v>
      </c>
      <c r="H101" s="147"/>
    </row>
    <row r="102" spans="1:8" ht="14.45" customHeight="1">
      <c r="A102" s="145" t="s">
        <v>385</v>
      </c>
      <c r="B102" s="145" t="s">
        <v>382</v>
      </c>
      <c r="C102" s="145" t="s">
        <v>386</v>
      </c>
      <c r="D102" s="161" t="s">
        <v>560</v>
      </c>
      <c r="E102" s="161"/>
      <c r="F102" s="146">
        <v>1936600</v>
      </c>
      <c r="G102" s="146">
        <v>1936600.82</v>
      </c>
      <c r="H102" s="147"/>
    </row>
    <row r="103" spans="1:8" ht="14.45" customHeight="1">
      <c r="A103" s="145" t="s">
        <v>387</v>
      </c>
      <c r="B103" s="145" t="s">
        <v>382</v>
      </c>
      <c r="C103" s="145" t="s">
        <v>386</v>
      </c>
      <c r="D103" s="161" t="s">
        <v>561</v>
      </c>
      <c r="E103" s="161"/>
      <c r="F103" s="146">
        <v>21948140</v>
      </c>
      <c r="G103" s="146">
        <v>21948142.640000001</v>
      </c>
      <c r="H103" s="147"/>
    </row>
    <row r="104" spans="1:8" ht="14.45" customHeight="1">
      <c r="A104" s="145" t="s">
        <v>562</v>
      </c>
      <c r="B104" s="145" t="s">
        <v>550</v>
      </c>
      <c r="C104" s="145" t="s">
        <v>388</v>
      </c>
      <c r="D104" s="161" t="s">
        <v>563</v>
      </c>
      <c r="E104" s="161"/>
      <c r="F104" s="146">
        <v>86370</v>
      </c>
      <c r="G104" s="146">
        <v>86369.05</v>
      </c>
      <c r="H104" s="147"/>
    </row>
    <row r="105" spans="1:8" ht="14.45" customHeight="1">
      <c r="A105" s="145" t="s">
        <v>562</v>
      </c>
      <c r="B105" s="145" t="s">
        <v>554</v>
      </c>
      <c r="C105" s="145" t="s">
        <v>388</v>
      </c>
      <c r="D105" s="161" t="s">
        <v>564</v>
      </c>
      <c r="E105" s="161"/>
      <c r="F105" s="146">
        <v>16650</v>
      </c>
      <c r="G105" s="146">
        <v>16654.8</v>
      </c>
      <c r="H105" s="147"/>
    </row>
    <row r="106" spans="1:8" ht="14.45" customHeight="1">
      <c r="A106" s="145" t="s">
        <v>389</v>
      </c>
      <c r="B106" s="145" t="s">
        <v>565</v>
      </c>
      <c r="C106" s="145" t="s">
        <v>390</v>
      </c>
      <c r="D106" s="161" t="s">
        <v>566</v>
      </c>
      <c r="E106" s="161"/>
      <c r="F106" s="146">
        <v>24250</v>
      </c>
      <c r="G106" s="146">
        <v>24246</v>
      </c>
      <c r="H106" s="147"/>
    </row>
    <row r="107" spans="1:8" ht="14.45" customHeight="1">
      <c r="A107" s="145" t="s">
        <v>567</v>
      </c>
      <c r="B107" s="145" t="s">
        <v>391</v>
      </c>
      <c r="C107" s="145" t="s">
        <v>390</v>
      </c>
      <c r="D107" s="161" t="s">
        <v>568</v>
      </c>
      <c r="E107" s="161"/>
      <c r="F107" s="146">
        <v>55500</v>
      </c>
      <c r="G107" s="146">
        <v>55500</v>
      </c>
      <c r="H107" s="147"/>
    </row>
    <row r="109" spans="1:8">
      <c r="A109" s="142" t="s">
        <v>570</v>
      </c>
    </row>
    <row r="111" spans="1:8">
      <c r="D111" s="158" t="s">
        <v>392</v>
      </c>
      <c r="E111" s="158"/>
      <c r="F111" s="115">
        <v>650000</v>
      </c>
    </row>
    <row r="112" spans="1:8">
      <c r="D112" s="158" t="s">
        <v>393</v>
      </c>
      <c r="E112" s="158"/>
      <c r="F112" s="115">
        <v>2596150</v>
      </c>
    </row>
    <row r="113" spans="1:7">
      <c r="D113" s="158" t="s">
        <v>394</v>
      </c>
      <c r="E113" s="158"/>
      <c r="F113" s="115">
        <v>629000</v>
      </c>
    </row>
    <row r="114" spans="1:7">
      <c r="D114" s="109" t="s">
        <v>395</v>
      </c>
      <c r="E114" s="109"/>
      <c r="F114" s="115">
        <v>464000</v>
      </c>
    </row>
    <row r="115" spans="1:7">
      <c r="D115" s="109" t="s">
        <v>396</v>
      </c>
      <c r="E115" s="109"/>
      <c r="F115" s="115">
        <v>90000</v>
      </c>
    </row>
    <row r="116" spans="1:7">
      <c r="D116" s="109" t="s">
        <v>397</v>
      </c>
      <c r="E116" s="109"/>
      <c r="F116" s="115">
        <v>595374</v>
      </c>
    </row>
    <row r="118" spans="1:7">
      <c r="A118" s="159" t="s">
        <v>589</v>
      </c>
      <c r="B118" s="157"/>
      <c r="C118" s="157"/>
      <c r="D118" s="157"/>
      <c r="E118" s="157"/>
      <c r="F118" s="157"/>
      <c r="G118" s="157"/>
    </row>
    <row r="119" spans="1:7">
      <c r="A119" s="160" t="s">
        <v>164</v>
      </c>
      <c r="B119" s="160"/>
      <c r="C119" s="160"/>
      <c r="D119" s="160"/>
      <c r="E119" s="160"/>
      <c r="F119" s="160"/>
      <c r="G119" s="160"/>
    </row>
    <row r="120" spans="1:7">
      <c r="A120" s="101" t="s">
        <v>571</v>
      </c>
    </row>
    <row r="121" spans="1:7" ht="14.45" customHeight="1">
      <c r="A121" s="101" t="s">
        <v>572</v>
      </c>
    </row>
    <row r="122" spans="1:7">
      <c r="A122" s="101" t="s">
        <v>398</v>
      </c>
    </row>
    <row r="123" spans="1:7">
      <c r="A123" s="101" t="s">
        <v>399</v>
      </c>
    </row>
    <row r="124" spans="1:7">
      <c r="A124" s="101" t="s">
        <v>573</v>
      </c>
    </row>
    <row r="126" spans="1:7">
      <c r="A126" s="157" t="s">
        <v>574</v>
      </c>
      <c r="B126" s="157"/>
      <c r="C126" s="157"/>
      <c r="D126" s="157"/>
      <c r="E126" s="157"/>
      <c r="F126" s="157"/>
      <c r="G126" s="157"/>
    </row>
    <row r="127" spans="1:7">
      <c r="A127" s="157" t="s">
        <v>400</v>
      </c>
      <c r="B127" s="157"/>
      <c r="C127" s="157"/>
      <c r="D127" s="157"/>
      <c r="E127" s="157"/>
      <c r="F127" s="157"/>
      <c r="G127" s="157"/>
    </row>
  </sheetData>
  <mergeCells count="70">
    <mergeCell ref="A30:G30"/>
    <mergeCell ref="A32:G32"/>
    <mergeCell ref="A35:G35"/>
    <mergeCell ref="A36:G36"/>
    <mergeCell ref="D105:E105"/>
    <mergeCell ref="D100:E100"/>
    <mergeCell ref="D101:E101"/>
    <mergeCell ref="D102:E102"/>
    <mergeCell ref="D103:E103"/>
    <mergeCell ref="D104:E104"/>
    <mergeCell ref="A37:G37"/>
    <mergeCell ref="A51:G51"/>
    <mergeCell ref="B54:C54"/>
    <mergeCell ref="D54:E54"/>
    <mergeCell ref="A52:G52"/>
    <mergeCell ref="A25:G25"/>
    <mergeCell ref="A26:G26"/>
    <mergeCell ref="A27:G27"/>
    <mergeCell ref="A28:G28"/>
    <mergeCell ref="A29:G29"/>
    <mergeCell ref="A63:G63"/>
    <mergeCell ref="B64:C64"/>
    <mergeCell ref="B55:C55"/>
    <mergeCell ref="D55:E55"/>
    <mergeCell ref="B56:C56"/>
    <mergeCell ref="D56:E56"/>
    <mergeCell ref="B72:C72"/>
    <mergeCell ref="D72:E72"/>
    <mergeCell ref="B66:C66"/>
    <mergeCell ref="D66:E66"/>
    <mergeCell ref="B57:C57"/>
    <mergeCell ref="D57:E57"/>
    <mergeCell ref="B58:C58"/>
    <mergeCell ref="D58:E58"/>
    <mergeCell ref="A59:G59"/>
    <mergeCell ref="A61:G61"/>
    <mergeCell ref="B73:C73"/>
    <mergeCell ref="D73:E73"/>
    <mergeCell ref="D64:E64"/>
    <mergeCell ref="B65:C65"/>
    <mergeCell ref="D65:E65"/>
    <mergeCell ref="D87:E87"/>
    <mergeCell ref="A68:G68"/>
    <mergeCell ref="A70:G70"/>
    <mergeCell ref="B71:C71"/>
    <mergeCell ref="D71:E71"/>
    <mergeCell ref="D93:E93"/>
    <mergeCell ref="D94:E94"/>
    <mergeCell ref="D95:E95"/>
    <mergeCell ref="D96:E96"/>
    <mergeCell ref="D84:E84"/>
    <mergeCell ref="D85:E85"/>
    <mergeCell ref="D86:E86"/>
    <mergeCell ref="D97:E97"/>
    <mergeCell ref="D98:E98"/>
    <mergeCell ref="D106:E106"/>
    <mergeCell ref="D107:E107"/>
    <mergeCell ref="D99:E99"/>
    <mergeCell ref="D88:E88"/>
    <mergeCell ref="D89:E89"/>
    <mergeCell ref="D90:E90"/>
    <mergeCell ref="D91:E91"/>
    <mergeCell ref="D92:E92"/>
    <mergeCell ref="A127:G127"/>
    <mergeCell ref="D111:E111"/>
    <mergeCell ref="D112:E112"/>
    <mergeCell ref="D113:E113"/>
    <mergeCell ref="A118:G118"/>
    <mergeCell ref="A119:G119"/>
    <mergeCell ref="A126:G126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K26"/>
  <sheetViews>
    <sheetView workbookViewId="0">
      <selection activeCell="A27" sqref="A27"/>
    </sheetView>
  </sheetViews>
  <sheetFormatPr defaultRowHeight="15"/>
  <cols>
    <col min="1" max="1" width="7.28515625" bestFit="1" customWidth="1"/>
    <col min="2" max="4" width="12.28515625" bestFit="1" customWidth="1"/>
    <col min="6" max="6" width="6.42578125" bestFit="1" customWidth="1"/>
  </cols>
  <sheetData>
    <row r="3" spans="1:11" ht="15.75">
      <c r="A3" s="176" t="s">
        <v>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5" spans="1:11">
      <c r="A5" s="1"/>
      <c r="B5" s="2" t="s">
        <v>8</v>
      </c>
      <c r="C5" s="2" t="s">
        <v>9</v>
      </c>
      <c r="D5" s="2" t="s">
        <v>10</v>
      </c>
      <c r="E5" s="2"/>
      <c r="F5" s="2"/>
      <c r="G5" s="2"/>
      <c r="H5" s="2"/>
      <c r="I5" s="2"/>
      <c r="J5" s="2"/>
    </row>
    <row r="6" spans="1:11">
      <c r="A6" s="1" t="s">
        <v>11</v>
      </c>
      <c r="B6" s="4">
        <v>35342590.619999997</v>
      </c>
      <c r="C6" s="4">
        <v>39398143.039999999</v>
      </c>
      <c r="D6" s="4">
        <v>63062626.700000003</v>
      </c>
    </row>
    <row r="7" spans="1:11">
      <c r="A7" s="1" t="s">
        <v>12</v>
      </c>
      <c r="B7" s="4">
        <v>33307103.829999998</v>
      </c>
      <c r="C7" s="4">
        <v>35365027.369999997</v>
      </c>
      <c r="D7" s="4">
        <v>61472055.990000002</v>
      </c>
    </row>
    <row r="8" spans="1:11">
      <c r="A8" s="3" t="s">
        <v>13</v>
      </c>
      <c r="B8" s="4">
        <v>2035486.7899999991</v>
      </c>
      <c r="C8" s="4">
        <v>4033115.6700000018</v>
      </c>
      <c r="D8" s="4">
        <v>1590570.7100000009</v>
      </c>
    </row>
    <row r="11" spans="1:11" ht="15.75">
      <c r="A11" s="176" t="s">
        <v>14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</row>
    <row r="13" spans="1:11">
      <c r="A13" s="1" t="s">
        <v>15</v>
      </c>
      <c r="B13" s="2" t="s">
        <v>16</v>
      </c>
      <c r="C13" s="2" t="s">
        <v>17</v>
      </c>
      <c r="D13" s="2" t="s">
        <v>17</v>
      </c>
      <c r="E13" s="2" t="s">
        <v>18</v>
      </c>
      <c r="F13" s="2" t="s">
        <v>19</v>
      </c>
      <c r="G13" s="2"/>
      <c r="H13" s="2"/>
      <c r="I13" s="2"/>
      <c r="J13" s="2"/>
    </row>
    <row r="14" spans="1:11">
      <c r="C14" s="2" t="s">
        <v>20</v>
      </c>
      <c r="D14" s="2" t="s">
        <v>21</v>
      </c>
    </row>
    <row r="15" spans="1:11">
      <c r="A15" s="1" t="s">
        <v>11</v>
      </c>
      <c r="B15" s="4">
        <v>36543838.409999996</v>
      </c>
      <c r="C15" s="4">
        <v>31355820</v>
      </c>
      <c r="D15" s="4">
        <v>35637560</v>
      </c>
      <c r="E15" s="4">
        <v>116.54563143301625</v>
      </c>
      <c r="F15" s="4">
        <v>102.54304281774621</v>
      </c>
    </row>
    <row r="16" spans="1:11">
      <c r="A16" s="1" t="s">
        <v>12</v>
      </c>
      <c r="B16" s="4">
        <v>30482720.25</v>
      </c>
      <c r="C16" s="4">
        <v>28603820</v>
      </c>
      <c r="D16" s="4">
        <v>32927290</v>
      </c>
      <c r="E16" s="4">
        <v>106.56870393534849</v>
      </c>
      <c r="F16" s="4">
        <v>92.575855012665784</v>
      </c>
    </row>
    <row r="17" spans="1:11">
      <c r="A17" s="3" t="s">
        <v>13</v>
      </c>
      <c r="B17" s="4">
        <v>6061118.1599999964</v>
      </c>
      <c r="C17" s="4">
        <v>2752000</v>
      </c>
      <c r="D17" s="4">
        <v>2710270</v>
      </c>
    </row>
    <row r="20" spans="1:11" ht="15.75">
      <c r="A20" s="176" t="s">
        <v>22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77"/>
    </row>
    <row r="22" spans="1:11">
      <c r="A22" s="1" t="s">
        <v>15</v>
      </c>
      <c r="B22" s="2" t="s">
        <v>16</v>
      </c>
      <c r="C22" s="2" t="s">
        <v>17</v>
      </c>
      <c r="D22" s="2" t="s">
        <v>17</v>
      </c>
      <c r="E22" s="2" t="s">
        <v>18</v>
      </c>
      <c r="F22" s="2" t="s">
        <v>19</v>
      </c>
      <c r="G22" s="2"/>
      <c r="H22" s="2"/>
      <c r="I22" s="2"/>
      <c r="J22" s="2"/>
    </row>
    <row r="23" spans="1:11">
      <c r="C23" s="2" t="s">
        <v>20</v>
      </c>
      <c r="D23" s="2" t="s">
        <v>21</v>
      </c>
    </row>
    <row r="24" spans="1:11">
      <c r="A24" s="1" t="s">
        <v>11</v>
      </c>
      <c r="B24" s="4">
        <v>26518788.289999999</v>
      </c>
      <c r="C24" s="4">
        <v>150000</v>
      </c>
      <c r="D24" s="4">
        <v>26516660</v>
      </c>
      <c r="E24" s="4">
        <v>17679.192193333332</v>
      </c>
      <c r="F24" s="4">
        <v>100.00802623709019</v>
      </c>
    </row>
    <row r="25" spans="1:11">
      <c r="A25" s="1" t="s">
        <v>12</v>
      </c>
      <c r="B25" s="4">
        <v>30989335.739999998</v>
      </c>
      <c r="C25" s="4">
        <v>4636000</v>
      </c>
      <c r="D25" s="4">
        <v>32504320</v>
      </c>
      <c r="E25" s="4">
        <v>668.44986496980152</v>
      </c>
      <c r="F25" s="4">
        <v>95.339129506477903</v>
      </c>
    </row>
    <row r="26" spans="1:11">
      <c r="A26" s="3" t="s">
        <v>13</v>
      </c>
      <c r="B26" s="4">
        <v>-4470547.4499999993</v>
      </c>
      <c r="C26" s="4">
        <v>-4486000</v>
      </c>
      <c r="D26" s="4">
        <v>-5987660</v>
      </c>
    </row>
  </sheetData>
  <mergeCells count="3">
    <mergeCell ref="A3:K3"/>
    <mergeCell ref="A11:K11"/>
    <mergeCell ref="A20:K20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25"/>
  <sheetViews>
    <sheetView zoomScale="94" zoomScaleNormal="94" workbookViewId="0">
      <selection activeCell="U3" sqref="U3:AF11"/>
    </sheetView>
  </sheetViews>
  <sheetFormatPr defaultColWidth="8.85546875" defaultRowHeight="12.75"/>
  <cols>
    <col min="1" max="1" width="5.28515625" style="6" customWidth="1"/>
    <col min="2" max="2" width="5.140625" style="6" customWidth="1"/>
    <col min="3" max="3" width="36.85546875" style="6" customWidth="1"/>
    <col min="4" max="4" width="10.5703125" style="6" customWidth="1"/>
    <col min="5" max="5" width="10.7109375" style="6" customWidth="1"/>
    <col min="6" max="6" width="11.7109375" style="6" customWidth="1"/>
    <col min="7" max="7" width="8.140625" style="6" customWidth="1"/>
    <col min="8" max="8" width="1.42578125" style="6" customWidth="1"/>
    <col min="9" max="9" width="10.7109375" style="6" customWidth="1"/>
    <col min="10" max="10" width="10.5703125" style="6" customWidth="1"/>
    <col min="11" max="11" width="10.85546875" style="6" customWidth="1"/>
    <col min="12" max="12" width="6.7109375" style="6" customWidth="1"/>
    <col min="13" max="13" width="13" style="6" customWidth="1"/>
    <col min="14" max="16384" width="8.85546875" style="6"/>
  </cols>
  <sheetData>
    <row r="1" spans="1:16" ht="17.25" customHeight="1" thickBot="1">
      <c r="B1" s="10"/>
      <c r="C1" s="178" t="s">
        <v>402</v>
      </c>
      <c r="D1" s="178"/>
      <c r="E1" s="178"/>
      <c r="F1" s="178"/>
      <c r="G1" s="178"/>
      <c r="H1" s="178"/>
      <c r="I1" s="178"/>
      <c r="J1" s="178"/>
      <c r="K1" s="178"/>
      <c r="L1" s="179"/>
      <c r="M1" s="11"/>
    </row>
    <row r="2" spans="1:16" ht="27" customHeight="1" thickBot="1">
      <c r="A2" s="12" t="s">
        <v>403</v>
      </c>
      <c r="B2" s="13" t="s">
        <v>257</v>
      </c>
      <c r="C2" s="14" t="s">
        <v>404</v>
      </c>
      <c r="D2" s="15" t="s">
        <v>405</v>
      </c>
      <c r="E2" s="15" t="s">
        <v>406</v>
      </c>
      <c r="F2" s="15" t="s">
        <v>407</v>
      </c>
      <c r="G2" s="16" t="s">
        <v>408</v>
      </c>
      <c r="H2" s="15"/>
      <c r="I2" s="17" t="s">
        <v>409</v>
      </c>
      <c r="J2" s="18" t="s">
        <v>410</v>
      </c>
      <c r="K2" s="18" t="s">
        <v>407</v>
      </c>
      <c r="L2" s="19" t="s">
        <v>408</v>
      </c>
      <c r="M2" s="11"/>
    </row>
    <row r="3" spans="1:16" ht="15.75">
      <c r="A3" s="20"/>
      <c r="B3" s="21"/>
      <c r="C3" s="22" t="s">
        <v>411</v>
      </c>
      <c r="D3" s="23">
        <f>SUM(D4:D10)</f>
        <v>20897</v>
      </c>
      <c r="E3" s="23">
        <f>SUM(E4:E10)</f>
        <v>21173.61</v>
      </c>
      <c r="F3" s="23">
        <f>SUM(F4:F10)</f>
        <v>22020.13</v>
      </c>
      <c r="G3" s="24">
        <f>F3/E3*100</f>
        <v>103.9979956181303</v>
      </c>
      <c r="H3" s="25"/>
      <c r="I3" s="26"/>
      <c r="J3" s="26"/>
      <c r="K3" s="26"/>
      <c r="L3" s="27"/>
      <c r="M3" s="28"/>
      <c r="N3" s="29"/>
      <c r="O3" s="30"/>
      <c r="P3" s="29"/>
    </row>
    <row r="4" spans="1:16" ht="15.75">
      <c r="A4" s="31"/>
      <c r="B4" s="32">
        <v>1111</v>
      </c>
      <c r="C4" s="33" t="s">
        <v>412</v>
      </c>
      <c r="D4" s="34">
        <v>4530</v>
      </c>
      <c r="E4" s="34">
        <v>4530</v>
      </c>
      <c r="F4" s="34">
        <v>4617.1099999999997</v>
      </c>
      <c r="G4" s="35">
        <f t="shared" ref="G4:G68" si="0">F4/E4*100</f>
        <v>101.92295805739514</v>
      </c>
      <c r="H4" s="36"/>
      <c r="I4" s="33"/>
      <c r="J4" s="33"/>
      <c r="K4" s="33"/>
      <c r="L4" s="37"/>
      <c r="M4" s="38"/>
      <c r="N4" s="29"/>
      <c r="O4" s="29"/>
      <c r="P4" s="29"/>
    </row>
    <row r="5" spans="1:16" ht="15.75">
      <c r="A5" s="31"/>
      <c r="B5" s="32">
        <v>1112</v>
      </c>
      <c r="C5" s="33" t="s">
        <v>413</v>
      </c>
      <c r="D5" s="35">
        <v>120</v>
      </c>
      <c r="E5" s="35">
        <v>120</v>
      </c>
      <c r="F5" s="35">
        <v>92.35</v>
      </c>
      <c r="G5" s="35">
        <f t="shared" si="0"/>
        <v>76.958333333333329</v>
      </c>
      <c r="H5" s="36"/>
      <c r="I5" s="33"/>
      <c r="J5" s="33"/>
      <c r="K5" s="33"/>
      <c r="L5" s="37"/>
      <c r="M5" s="38"/>
      <c r="N5" s="29"/>
      <c r="O5" s="29"/>
      <c r="P5" s="29"/>
    </row>
    <row r="6" spans="1:16" ht="15.75">
      <c r="A6" s="31"/>
      <c r="B6" s="32">
        <v>1113</v>
      </c>
      <c r="C6" s="33" t="s">
        <v>414</v>
      </c>
      <c r="D6" s="35">
        <v>490</v>
      </c>
      <c r="E6" s="35">
        <v>490</v>
      </c>
      <c r="F6" s="35">
        <v>477.74</v>
      </c>
      <c r="G6" s="35">
        <f t="shared" si="0"/>
        <v>97.497959183673473</v>
      </c>
      <c r="H6" s="36"/>
      <c r="I6" s="33"/>
      <c r="J6" s="33"/>
      <c r="K6" s="33"/>
      <c r="L6" s="37"/>
      <c r="M6" s="38"/>
      <c r="N6" s="29"/>
      <c r="O6" s="29"/>
      <c r="P6" s="29"/>
    </row>
    <row r="7" spans="1:16" ht="15.75">
      <c r="A7" s="31"/>
      <c r="B7" s="32">
        <v>1122</v>
      </c>
      <c r="C7" s="33" t="s">
        <v>415</v>
      </c>
      <c r="D7" s="35">
        <v>4350</v>
      </c>
      <c r="E7" s="35">
        <v>4350</v>
      </c>
      <c r="F7" s="35">
        <v>4267.72</v>
      </c>
      <c r="G7" s="35">
        <f t="shared" si="0"/>
        <v>98.108505747126443</v>
      </c>
      <c r="H7" s="36"/>
      <c r="I7" s="33"/>
      <c r="J7" s="33"/>
      <c r="K7" s="33"/>
      <c r="L7" s="37"/>
      <c r="M7" s="38"/>
      <c r="N7" s="29"/>
      <c r="O7" s="29"/>
      <c r="P7" s="29"/>
    </row>
    <row r="8" spans="1:16" ht="15.75">
      <c r="A8" s="31"/>
      <c r="B8" s="32">
        <v>1122</v>
      </c>
      <c r="C8" s="33" t="s">
        <v>416</v>
      </c>
      <c r="D8" s="35">
        <v>1000</v>
      </c>
      <c r="E8" s="35">
        <v>1276.6099999999999</v>
      </c>
      <c r="F8" s="35">
        <v>1276.6099999999999</v>
      </c>
      <c r="G8" s="39">
        <f t="shared" si="0"/>
        <v>100</v>
      </c>
      <c r="H8" s="36"/>
      <c r="I8" s="33"/>
      <c r="J8" s="33"/>
      <c r="K8" s="33"/>
      <c r="L8" s="37"/>
      <c r="M8" s="38"/>
      <c r="N8" s="29"/>
      <c r="O8" s="29"/>
      <c r="P8" s="29"/>
    </row>
    <row r="9" spans="1:16" ht="15.75">
      <c r="A9" s="31"/>
      <c r="B9" s="32">
        <v>1211</v>
      </c>
      <c r="C9" s="33" t="s">
        <v>417</v>
      </c>
      <c r="D9" s="35">
        <v>9020</v>
      </c>
      <c r="E9" s="35">
        <v>9020</v>
      </c>
      <c r="F9" s="35">
        <v>9932.6299999999992</v>
      </c>
      <c r="G9" s="35">
        <f t="shared" si="0"/>
        <v>110.11784922394679</v>
      </c>
      <c r="H9" s="36"/>
      <c r="I9" s="33"/>
      <c r="J9" s="33"/>
      <c r="K9" s="33"/>
      <c r="L9" s="37"/>
      <c r="M9" s="38"/>
      <c r="N9" s="29"/>
      <c r="O9" s="29"/>
      <c r="P9" s="29"/>
    </row>
    <row r="10" spans="1:16" ht="15.75">
      <c r="A10" s="31"/>
      <c r="B10" s="32">
        <v>1511</v>
      </c>
      <c r="C10" s="33" t="s">
        <v>418</v>
      </c>
      <c r="D10" s="35">
        <v>1387</v>
      </c>
      <c r="E10" s="35">
        <v>1387</v>
      </c>
      <c r="F10" s="35">
        <v>1355.97</v>
      </c>
      <c r="G10" s="35">
        <f t="shared" si="0"/>
        <v>97.762797404470078</v>
      </c>
      <c r="H10" s="36"/>
      <c r="I10" s="33"/>
      <c r="J10" s="33"/>
      <c r="K10" s="33"/>
      <c r="L10" s="37"/>
      <c r="M10" s="28"/>
      <c r="N10" s="29"/>
      <c r="O10" s="29"/>
      <c r="P10" s="29"/>
    </row>
    <row r="11" spans="1:16" ht="15.75">
      <c r="A11" s="31"/>
      <c r="B11" s="32"/>
      <c r="C11" s="40" t="s">
        <v>419</v>
      </c>
      <c r="D11" s="41">
        <f>SUM(D12:D22)</f>
        <v>2155</v>
      </c>
      <c r="E11" s="41">
        <f>SUM(E12:E22)</f>
        <v>2281.1999999999998</v>
      </c>
      <c r="F11" s="41">
        <f>SUM(F12:F22)</f>
        <v>2332.7800000000002</v>
      </c>
      <c r="G11" s="41">
        <f t="shared" si="0"/>
        <v>102.26109065404174</v>
      </c>
      <c r="H11" s="36"/>
      <c r="I11" s="33"/>
      <c r="J11" s="33"/>
      <c r="K11" s="33"/>
      <c r="L11" s="37"/>
      <c r="M11" s="28"/>
      <c r="N11" s="29"/>
      <c r="O11" s="29"/>
      <c r="P11" s="29"/>
    </row>
    <row r="12" spans="1:16" ht="15.75">
      <c r="A12" s="31"/>
      <c r="B12" s="32">
        <v>1332</v>
      </c>
      <c r="C12" s="33" t="s">
        <v>420</v>
      </c>
      <c r="D12" s="35">
        <v>12</v>
      </c>
      <c r="E12" s="35">
        <v>13.5</v>
      </c>
      <c r="F12" s="35">
        <v>5.4</v>
      </c>
      <c r="G12" s="35">
        <f t="shared" si="0"/>
        <v>40</v>
      </c>
      <c r="H12" s="36"/>
      <c r="I12" s="33"/>
      <c r="J12" s="33"/>
      <c r="K12" s="33"/>
      <c r="L12" s="37"/>
      <c r="M12" s="38"/>
      <c r="N12" s="29"/>
      <c r="O12" s="29"/>
      <c r="P12" s="29"/>
    </row>
    <row r="13" spans="1:16" ht="15.75">
      <c r="A13" s="31"/>
      <c r="B13" s="32">
        <v>1334</v>
      </c>
      <c r="C13" s="33" t="s">
        <v>421</v>
      </c>
      <c r="D13" s="35">
        <v>1</v>
      </c>
      <c r="E13" s="35">
        <v>1</v>
      </c>
      <c r="F13" s="35">
        <v>0.34</v>
      </c>
      <c r="G13" s="35">
        <f t="shared" si="0"/>
        <v>34</v>
      </c>
      <c r="H13" s="36"/>
      <c r="I13" s="33"/>
      <c r="J13" s="33"/>
      <c r="K13" s="33"/>
      <c r="L13" s="37"/>
      <c r="M13" s="38"/>
      <c r="N13" s="29"/>
      <c r="O13" s="29"/>
      <c r="P13" s="29"/>
    </row>
    <row r="14" spans="1:16" ht="15.75">
      <c r="A14" s="31"/>
      <c r="B14" s="32">
        <v>1335</v>
      </c>
      <c r="C14" s="33" t="s">
        <v>422</v>
      </c>
      <c r="D14" s="35"/>
      <c r="E14" s="35">
        <v>0.5</v>
      </c>
      <c r="F14" s="35">
        <v>0.39</v>
      </c>
      <c r="G14" s="35">
        <f t="shared" si="0"/>
        <v>78</v>
      </c>
      <c r="H14" s="36"/>
      <c r="I14" s="33"/>
      <c r="J14" s="33"/>
      <c r="K14" s="33"/>
      <c r="L14" s="37"/>
      <c r="M14" s="38"/>
      <c r="N14" s="29"/>
      <c r="O14" s="29"/>
      <c r="P14" s="29"/>
    </row>
    <row r="15" spans="1:16" ht="15.75">
      <c r="A15" s="31"/>
      <c r="B15" s="32">
        <v>1340</v>
      </c>
      <c r="C15" s="33" t="s">
        <v>423</v>
      </c>
      <c r="D15" s="35">
        <v>1150</v>
      </c>
      <c r="E15" s="35">
        <v>1150</v>
      </c>
      <c r="F15" s="35">
        <v>1140.8800000000001</v>
      </c>
      <c r="G15" s="35">
        <f t="shared" si="0"/>
        <v>99.206956521739144</v>
      </c>
      <c r="H15" s="36"/>
      <c r="I15" s="33"/>
      <c r="J15" s="33"/>
      <c r="K15" s="33"/>
      <c r="L15" s="37"/>
      <c r="M15" s="38"/>
      <c r="N15" s="29"/>
      <c r="O15" s="29"/>
      <c r="P15" s="29"/>
    </row>
    <row r="16" spans="1:16" ht="15.75">
      <c r="A16" s="31"/>
      <c r="B16" s="32">
        <v>1341</v>
      </c>
      <c r="C16" s="33" t="s">
        <v>424</v>
      </c>
      <c r="D16" s="35">
        <v>110</v>
      </c>
      <c r="E16" s="35">
        <v>110</v>
      </c>
      <c r="F16" s="35">
        <v>101.74</v>
      </c>
      <c r="G16" s="35">
        <f t="shared" si="0"/>
        <v>92.490909090909085</v>
      </c>
      <c r="H16" s="36"/>
      <c r="I16" s="33"/>
      <c r="J16" s="33"/>
      <c r="K16" s="33"/>
      <c r="L16" s="37"/>
      <c r="M16" s="38"/>
      <c r="N16" s="29"/>
      <c r="O16" s="29"/>
      <c r="P16" s="29"/>
    </row>
    <row r="17" spans="1:16" ht="15.75">
      <c r="A17" s="31"/>
      <c r="B17" s="32">
        <v>1342</v>
      </c>
      <c r="C17" s="33" t="s">
        <v>425</v>
      </c>
      <c r="D17" s="35">
        <v>65</v>
      </c>
      <c r="E17" s="35">
        <v>65</v>
      </c>
      <c r="F17" s="35">
        <v>53.96</v>
      </c>
      <c r="G17" s="35">
        <f t="shared" si="0"/>
        <v>83.015384615384619</v>
      </c>
      <c r="H17" s="36"/>
      <c r="I17" s="33"/>
      <c r="J17" s="33"/>
      <c r="K17" s="33"/>
      <c r="L17" s="37"/>
      <c r="M17" s="38"/>
      <c r="N17" s="29"/>
      <c r="O17" s="29"/>
      <c r="P17" s="29"/>
    </row>
    <row r="18" spans="1:16" ht="15.75">
      <c r="A18" s="31"/>
      <c r="B18" s="32">
        <v>1343</v>
      </c>
      <c r="C18" s="33" t="s">
        <v>426</v>
      </c>
      <c r="D18" s="35">
        <v>145</v>
      </c>
      <c r="E18" s="35">
        <v>145</v>
      </c>
      <c r="F18" s="35">
        <v>141.65</v>
      </c>
      <c r="G18" s="35">
        <f t="shared" si="0"/>
        <v>97.689655172413794</v>
      </c>
      <c r="H18" s="36"/>
      <c r="I18" s="33"/>
      <c r="J18" s="33"/>
      <c r="K18" s="33"/>
      <c r="L18" s="37"/>
      <c r="M18" s="38"/>
      <c r="N18" s="29"/>
      <c r="O18" s="29"/>
      <c r="P18" s="29"/>
    </row>
    <row r="19" spans="1:16" ht="15.75">
      <c r="A19" s="31"/>
      <c r="B19" s="32">
        <v>1345</v>
      </c>
      <c r="C19" s="33" t="s">
        <v>427</v>
      </c>
      <c r="D19" s="35">
        <v>30</v>
      </c>
      <c r="E19" s="35">
        <v>30</v>
      </c>
      <c r="F19" s="35">
        <v>21.29</v>
      </c>
      <c r="G19" s="35">
        <f t="shared" si="0"/>
        <v>70.966666666666669</v>
      </c>
      <c r="H19" s="36"/>
      <c r="I19" s="33"/>
      <c r="J19" s="33"/>
      <c r="K19" s="33"/>
      <c r="L19" s="37"/>
      <c r="M19" s="38"/>
      <c r="N19" s="29"/>
      <c r="O19" s="29"/>
      <c r="P19" s="29"/>
    </row>
    <row r="20" spans="1:16" ht="15.75">
      <c r="A20" s="31"/>
      <c r="B20" s="32">
        <v>1351</v>
      </c>
      <c r="C20" s="32" t="s">
        <v>428</v>
      </c>
      <c r="D20" s="35">
        <v>170</v>
      </c>
      <c r="E20" s="35">
        <v>170</v>
      </c>
      <c r="F20" s="35">
        <v>98.34</v>
      </c>
      <c r="G20" s="35">
        <f t="shared" si="0"/>
        <v>57.847058823529416</v>
      </c>
      <c r="H20" s="36"/>
      <c r="I20" s="33"/>
      <c r="J20" s="33"/>
      <c r="K20" s="33"/>
      <c r="L20" s="37"/>
      <c r="M20" s="38"/>
      <c r="N20" s="29"/>
      <c r="O20" s="29"/>
      <c r="P20" s="29"/>
    </row>
    <row r="21" spans="1:16" ht="15.75">
      <c r="A21" s="31"/>
      <c r="B21" s="32">
        <v>1355</v>
      </c>
      <c r="C21" s="32" t="s">
        <v>429</v>
      </c>
      <c r="D21" s="35">
        <v>300</v>
      </c>
      <c r="E21" s="35">
        <v>300</v>
      </c>
      <c r="F21" s="35">
        <v>459.16</v>
      </c>
      <c r="G21" s="35">
        <f t="shared" si="0"/>
        <v>153.05333333333334</v>
      </c>
      <c r="H21" s="36"/>
      <c r="I21" s="33"/>
      <c r="J21" s="33"/>
      <c r="K21" s="33"/>
      <c r="L21" s="37"/>
      <c r="M21" s="38"/>
      <c r="N21" s="29"/>
      <c r="O21" s="29"/>
      <c r="P21" s="29"/>
    </row>
    <row r="22" spans="1:16" ht="15.75">
      <c r="A22" s="31"/>
      <c r="B22" s="32">
        <v>1361</v>
      </c>
      <c r="C22" s="33" t="s">
        <v>33</v>
      </c>
      <c r="D22" s="35">
        <v>172</v>
      </c>
      <c r="E22" s="35">
        <v>296.2</v>
      </c>
      <c r="F22" s="35">
        <v>309.63</v>
      </c>
      <c r="G22" s="39">
        <f t="shared" si="0"/>
        <v>104.53409858203916</v>
      </c>
      <c r="H22" s="36"/>
      <c r="I22" s="33"/>
      <c r="J22" s="33"/>
      <c r="K22" s="33"/>
      <c r="L22" s="37"/>
      <c r="M22" s="38"/>
      <c r="N22" s="29"/>
      <c r="O22" s="29"/>
      <c r="P22" s="29"/>
    </row>
    <row r="23" spans="1:16" ht="15.75">
      <c r="A23" s="31"/>
      <c r="B23" s="32"/>
      <c r="C23" s="40" t="s">
        <v>430</v>
      </c>
      <c r="D23" s="41">
        <f>SUM(D24:D26)</f>
        <v>72.91</v>
      </c>
      <c r="E23" s="41">
        <f>SUM(E24:E26)</f>
        <v>72.91</v>
      </c>
      <c r="F23" s="41">
        <f>SUM(F24:F26)</f>
        <v>72.91</v>
      </c>
      <c r="G23" s="41">
        <f t="shared" si="0"/>
        <v>100</v>
      </c>
      <c r="H23" s="36"/>
      <c r="I23" s="33"/>
      <c r="J23" s="33"/>
      <c r="K23" s="33"/>
      <c r="L23" s="37"/>
      <c r="M23" s="28"/>
      <c r="N23" s="29"/>
      <c r="O23" s="29"/>
      <c r="P23" s="29"/>
    </row>
    <row r="24" spans="1:16" ht="15.75">
      <c r="A24" s="31"/>
      <c r="B24" s="42" t="s">
        <v>431</v>
      </c>
      <c r="C24" s="43" t="s">
        <v>432</v>
      </c>
      <c r="D24" s="44">
        <v>18.75</v>
      </c>
      <c r="E24" s="44">
        <v>18.75</v>
      </c>
      <c r="F24" s="44">
        <v>18.75</v>
      </c>
      <c r="G24" s="35">
        <f t="shared" si="0"/>
        <v>100</v>
      </c>
      <c r="H24" s="36"/>
      <c r="I24" s="33"/>
      <c r="J24" s="33"/>
      <c r="K24" s="33"/>
      <c r="L24" s="37"/>
      <c r="M24" s="38"/>
      <c r="N24" s="29"/>
      <c r="O24" s="29"/>
      <c r="P24" s="29"/>
    </row>
    <row r="25" spans="1:16" ht="15.75">
      <c r="A25" s="31"/>
      <c r="B25" s="42" t="s">
        <v>433</v>
      </c>
      <c r="C25" s="43" t="s">
        <v>434</v>
      </c>
      <c r="D25" s="44">
        <v>44.16</v>
      </c>
      <c r="E25" s="44">
        <v>44.16</v>
      </c>
      <c r="F25" s="44">
        <v>44.16</v>
      </c>
      <c r="G25" s="35">
        <f t="shared" si="0"/>
        <v>100</v>
      </c>
      <c r="H25" s="36"/>
      <c r="I25" s="33"/>
      <c r="J25" s="33"/>
      <c r="K25" s="33"/>
      <c r="L25" s="37"/>
      <c r="M25" s="38"/>
      <c r="N25" s="29"/>
      <c r="O25" s="29"/>
      <c r="P25" s="29"/>
    </row>
    <row r="26" spans="1:16" ht="15.75">
      <c r="A26" s="31"/>
      <c r="B26" s="42" t="s">
        <v>435</v>
      </c>
      <c r="C26" s="43" t="s">
        <v>436</v>
      </c>
      <c r="D26" s="44">
        <v>10</v>
      </c>
      <c r="E26" s="44">
        <v>10</v>
      </c>
      <c r="F26" s="44">
        <v>10</v>
      </c>
      <c r="G26" s="35">
        <f t="shared" si="0"/>
        <v>100</v>
      </c>
      <c r="H26" s="36"/>
      <c r="I26" s="33"/>
      <c r="J26" s="33"/>
      <c r="K26" s="33"/>
      <c r="L26" s="37"/>
      <c r="M26" s="38"/>
      <c r="N26" s="29"/>
      <c r="O26" s="29"/>
      <c r="P26" s="29"/>
    </row>
    <row r="27" spans="1:16" ht="15.75">
      <c r="A27" s="31"/>
      <c r="B27" s="32"/>
      <c r="C27" s="40" t="s">
        <v>437</v>
      </c>
      <c r="D27" s="41">
        <f>SUM(D29:D35)</f>
        <v>3925.32</v>
      </c>
      <c r="E27" s="41">
        <f>SUM(E28:E39)</f>
        <v>38885.350000000006</v>
      </c>
      <c r="F27" s="41">
        <f>SUM(F28:F39)</f>
        <v>38885.369999999995</v>
      </c>
      <c r="G27" s="41">
        <f t="shared" si="0"/>
        <v>100.00005143325184</v>
      </c>
      <c r="H27" s="36"/>
      <c r="I27" s="33"/>
      <c r="J27" s="33"/>
      <c r="K27" s="33"/>
      <c r="L27" s="37"/>
      <c r="M27" s="38"/>
      <c r="N27" s="29"/>
      <c r="O27" s="29"/>
      <c r="P27" s="29"/>
    </row>
    <row r="28" spans="1:16" ht="15.75">
      <c r="A28" s="31"/>
      <c r="B28" s="32">
        <v>4111</v>
      </c>
      <c r="C28" s="33" t="s">
        <v>438</v>
      </c>
      <c r="D28" s="41"/>
      <c r="E28" s="35">
        <v>79.75</v>
      </c>
      <c r="F28" s="35">
        <v>79.75</v>
      </c>
      <c r="G28" s="35">
        <f t="shared" si="0"/>
        <v>100</v>
      </c>
      <c r="H28" s="36"/>
      <c r="I28" s="33"/>
      <c r="J28" s="33"/>
      <c r="K28" s="33"/>
      <c r="L28" s="37"/>
      <c r="M28" s="38"/>
      <c r="N28" s="29"/>
      <c r="O28" s="29"/>
      <c r="P28" s="29"/>
    </row>
    <row r="29" spans="1:16" ht="15.75">
      <c r="A29" s="31"/>
      <c r="B29" s="32">
        <v>4112</v>
      </c>
      <c r="C29" s="33" t="s">
        <v>439</v>
      </c>
      <c r="D29" s="34">
        <v>1658.5</v>
      </c>
      <c r="E29" s="34">
        <v>1658.5</v>
      </c>
      <c r="F29" s="34">
        <v>1658.5</v>
      </c>
      <c r="G29" s="35">
        <f t="shared" si="0"/>
        <v>100</v>
      </c>
      <c r="H29" s="36"/>
      <c r="I29" s="33"/>
      <c r="J29" s="33"/>
      <c r="K29" s="33"/>
      <c r="L29" s="37"/>
      <c r="M29" s="38"/>
      <c r="N29" s="29"/>
      <c r="O29" s="29"/>
      <c r="P29" s="29"/>
    </row>
    <row r="30" spans="1:16" ht="15.75">
      <c r="A30" s="31"/>
      <c r="B30" s="32">
        <v>4116</v>
      </c>
      <c r="C30" s="33" t="s">
        <v>440</v>
      </c>
      <c r="D30" s="34"/>
      <c r="E30" s="34">
        <v>1167.25</v>
      </c>
      <c r="F30" s="34">
        <v>1167.25</v>
      </c>
      <c r="G30" s="35">
        <f t="shared" si="0"/>
        <v>100</v>
      </c>
      <c r="H30" s="36"/>
      <c r="I30" s="33"/>
      <c r="J30" s="33"/>
      <c r="K30" s="33"/>
      <c r="L30" s="37"/>
      <c r="M30" s="38"/>
      <c r="N30" s="29"/>
      <c r="O30" s="29"/>
      <c r="P30" s="29"/>
    </row>
    <row r="31" spans="1:16" ht="15.75">
      <c r="A31" s="31"/>
      <c r="B31" s="32">
        <v>4122</v>
      </c>
      <c r="C31" s="33" t="s">
        <v>441</v>
      </c>
      <c r="D31" s="34"/>
      <c r="E31" s="34">
        <v>477.52</v>
      </c>
      <c r="F31" s="45">
        <v>477.52</v>
      </c>
      <c r="G31" s="35">
        <f t="shared" si="0"/>
        <v>100</v>
      </c>
      <c r="H31" s="36"/>
      <c r="I31" s="33"/>
      <c r="J31" s="33"/>
      <c r="K31" s="33"/>
      <c r="L31" s="37"/>
      <c r="M31" s="38"/>
      <c r="N31" s="29"/>
      <c r="O31" s="29"/>
      <c r="P31" s="29"/>
    </row>
    <row r="32" spans="1:16" ht="15.75">
      <c r="A32" s="31"/>
      <c r="B32" s="32">
        <v>4123</v>
      </c>
      <c r="C32" s="33" t="s">
        <v>367</v>
      </c>
      <c r="D32" s="34"/>
      <c r="E32" s="34">
        <v>726.31</v>
      </c>
      <c r="F32" s="45">
        <v>726.3</v>
      </c>
      <c r="G32" s="35">
        <f t="shared" si="0"/>
        <v>99.998623177431128</v>
      </c>
      <c r="H32" s="36"/>
      <c r="I32" s="33"/>
      <c r="J32" s="33"/>
      <c r="K32" s="33"/>
      <c r="L32" s="37"/>
      <c r="M32" s="38"/>
      <c r="N32" s="29"/>
      <c r="O32" s="29"/>
      <c r="P32" s="29"/>
    </row>
    <row r="33" spans="1:16" ht="16.5" thickBot="1">
      <c r="A33" s="31"/>
      <c r="B33" s="32">
        <v>4131</v>
      </c>
      <c r="C33" s="33" t="s">
        <v>442</v>
      </c>
      <c r="D33" s="35">
        <v>2100</v>
      </c>
      <c r="E33" s="35">
        <v>2100</v>
      </c>
      <c r="F33" s="46">
        <v>2100</v>
      </c>
      <c r="G33" s="35">
        <f t="shared" si="0"/>
        <v>100</v>
      </c>
      <c r="H33" s="36"/>
      <c r="I33" s="33"/>
      <c r="J33" s="33"/>
      <c r="K33" s="33"/>
      <c r="L33" s="37"/>
      <c r="M33" s="38"/>
      <c r="N33" s="29"/>
      <c r="O33" s="29"/>
      <c r="P33" s="29"/>
    </row>
    <row r="34" spans="1:16" ht="16.5" thickBot="1">
      <c r="A34" s="31"/>
      <c r="B34" s="32">
        <v>4134</v>
      </c>
      <c r="C34" s="33" t="s">
        <v>443</v>
      </c>
      <c r="D34" s="8"/>
      <c r="E34" s="47">
        <v>6720.14</v>
      </c>
      <c r="F34" s="48">
        <v>6720.14</v>
      </c>
      <c r="G34" s="35">
        <f t="shared" si="0"/>
        <v>100</v>
      </c>
      <c r="H34" s="36"/>
      <c r="I34" s="33"/>
      <c r="J34" s="33"/>
      <c r="K34" s="33"/>
      <c r="L34" s="37"/>
      <c r="M34" s="38"/>
      <c r="N34" s="29"/>
      <c r="O34" s="29"/>
      <c r="P34" s="29"/>
    </row>
    <row r="35" spans="1:16" ht="15.75">
      <c r="A35" s="31"/>
      <c r="B35" s="32">
        <v>4134</v>
      </c>
      <c r="C35" s="33" t="s">
        <v>444</v>
      </c>
      <c r="D35" s="35">
        <f>76.9+89.92</f>
        <v>166.82</v>
      </c>
      <c r="E35" s="49">
        <v>172.52</v>
      </c>
      <c r="F35" s="50">
        <v>172.55</v>
      </c>
      <c r="G35" s="35">
        <f t="shared" si="0"/>
        <v>100.01738928819847</v>
      </c>
      <c r="H35" s="36"/>
      <c r="I35" s="33"/>
      <c r="J35" s="33"/>
      <c r="K35" s="33"/>
      <c r="L35" s="37"/>
      <c r="M35" s="28"/>
      <c r="N35" s="29"/>
      <c r="O35" s="29"/>
      <c r="P35" s="29"/>
    </row>
    <row r="36" spans="1:16" ht="15.75">
      <c r="A36" s="31"/>
      <c r="B36" s="32">
        <v>4213</v>
      </c>
      <c r="C36" s="33" t="s">
        <v>445</v>
      </c>
      <c r="D36" s="35"/>
      <c r="E36" s="49">
        <v>103.02</v>
      </c>
      <c r="F36" s="50">
        <v>103.02</v>
      </c>
      <c r="G36" s="35">
        <f t="shared" si="0"/>
        <v>100</v>
      </c>
      <c r="H36" s="36"/>
      <c r="I36" s="33"/>
      <c r="J36" s="33"/>
      <c r="K36" s="33"/>
      <c r="L36" s="37"/>
      <c r="M36" s="28"/>
      <c r="N36" s="29"/>
      <c r="O36" s="29"/>
      <c r="P36" s="29"/>
    </row>
    <row r="37" spans="1:16" ht="15.75">
      <c r="A37" s="31"/>
      <c r="B37" s="32">
        <v>4216</v>
      </c>
      <c r="C37" s="33" t="s">
        <v>446</v>
      </c>
      <c r="D37" s="35"/>
      <c r="E37" s="49">
        <v>1751.43</v>
      </c>
      <c r="F37" s="50">
        <v>1751.43</v>
      </c>
      <c r="G37" s="35">
        <f t="shared" si="0"/>
        <v>100</v>
      </c>
      <c r="H37" s="36"/>
      <c r="I37" s="33"/>
      <c r="J37" s="33"/>
      <c r="K37" s="33"/>
      <c r="L37" s="37"/>
      <c r="M37" s="28"/>
      <c r="N37" s="29"/>
      <c r="O37" s="29"/>
      <c r="P37" s="29"/>
    </row>
    <row r="38" spans="1:16" ht="15.75">
      <c r="A38" s="31"/>
      <c r="B38" s="32">
        <v>4223</v>
      </c>
      <c r="C38" s="33" t="s">
        <v>368</v>
      </c>
      <c r="D38" s="35"/>
      <c r="E38" s="35">
        <v>23884.74</v>
      </c>
      <c r="F38" s="35">
        <v>23884.74</v>
      </c>
      <c r="G38" s="35">
        <f t="shared" si="0"/>
        <v>100</v>
      </c>
      <c r="H38" s="36"/>
      <c r="I38" s="33"/>
      <c r="J38" s="33"/>
      <c r="K38" s="33"/>
      <c r="L38" s="37"/>
      <c r="M38" s="28"/>
      <c r="N38" s="29"/>
      <c r="O38" s="29"/>
      <c r="P38" s="29"/>
    </row>
    <row r="39" spans="1:16" ht="15.75">
      <c r="A39" s="31"/>
      <c r="B39" s="32">
        <v>4229</v>
      </c>
      <c r="C39" s="33" t="s">
        <v>447</v>
      </c>
      <c r="D39" s="35"/>
      <c r="E39" s="35">
        <v>44.17</v>
      </c>
      <c r="F39" s="35">
        <v>44.17</v>
      </c>
      <c r="G39" s="35">
        <f t="shared" si="0"/>
        <v>100</v>
      </c>
      <c r="H39" s="39"/>
      <c r="I39" s="33"/>
      <c r="J39" s="33"/>
      <c r="K39" s="33"/>
      <c r="L39" s="37"/>
      <c r="M39" s="28"/>
      <c r="N39" s="29"/>
      <c r="O39" s="29"/>
      <c r="P39" s="29"/>
    </row>
    <row r="40" spans="1:16" ht="7.5" customHeight="1">
      <c r="A40" s="31"/>
      <c r="B40" s="32"/>
      <c r="C40" s="33"/>
      <c r="D40" s="35"/>
      <c r="E40" s="35"/>
      <c r="F40" s="35"/>
      <c r="G40" s="41"/>
      <c r="H40" s="36"/>
      <c r="I40" s="33"/>
      <c r="J40" s="33"/>
      <c r="K40" s="33"/>
      <c r="L40" s="37"/>
      <c r="M40" s="38"/>
      <c r="N40" s="29"/>
      <c r="O40" s="29"/>
      <c r="P40" s="29"/>
    </row>
    <row r="41" spans="1:16" ht="15.75">
      <c r="A41" s="31"/>
      <c r="B41" s="32"/>
      <c r="C41" s="40" t="s">
        <v>448</v>
      </c>
      <c r="D41" s="41">
        <f>SUM(D43:D44)</f>
        <v>284.35000000000002</v>
      </c>
      <c r="E41" s="41">
        <f>SUM(E43:E44)</f>
        <v>284.35000000000002</v>
      </c>
      <c r="F41" s="41">
        <f>SUM(F43:F44)</f>
        <v>311.43</v>
      </c>
      <c r="G41" s="41">
        <f t="shared" si="0"/>
        <v>109.52347459117284</v>
      </c>
      <c r="H41" s="51"/>
      <c r="I41" s="40">
        <f>SUM(I43:I44)</f>
        <v>46</v>
      </c>
      <c r="J41" s="40">
        <f>SUM(J42:J44)</f>
        <v>100</v>
      </c>
      <c r="K41" s="40">
        <f>SUM(K42:K44)</f>
        <v>99.59</v>
      </c>
      <c r="L41" s="52">
        <f>K41/J41*100</f>
        <v>99.59</v>
      </c>
      <c r="M41" s="38"/>
      <c r="N41" s="29"/>
      <c r="O41" s="29"/>
      <c r="P41" s="29"/>
    </row>
    <row r="42" spans="1:16" ht="15.75">
      <c r="A42" s="31">
        <v>1014</v>
      </c>
      <c r="B42" s="32"/>
      <c r="C42" s="33" t="s">
        <v>449</v>
      </c>
      <c r="D42" s="41"/>
      <c r="E42" s="41"/>
      <c r="F42" s="41"/>
      <c r="G42" s="41"/>
      <c r="H42" s="51"/>
      <c r="I42" s="40"/>
      <c r="J42" s="33">
        <v>2</v>
      </c>
      <c r="K42" s="33">
        <v>2</v>
      </c>
      <c r="L42" s="53">
        <f t="shared" ref="L42:L111" si="1">K42/J42*100</f>
        <v>100</v>
      </c>
      <c r="M42" s="38"/>
      <c r="N42" s="29"/>
      <c r="O42" s="29"/>
      <c r="P42" s="29"/>
    </row>
    <row r="43" spans="1:16" ht="15.75">
      <c r="A43" s="31">
        <v>1019</v>
      </c>
      <c r="B43" s="32"/>
      <c r="C43" s="33" t="s">
        <v>450</v>
      </c>
      <c r="D43" s="54">
        <v>60.5</v>
      </c>
      <c r="E43" s="54">
        <v>60.5</v>
      </c>
      <c r="F43" s="54">
        <v>87.58</v>
      </c>
      <c r="G43" s="35">
        <f t="shared" si="0"/>
        <v>144.7603305785124</v>
      </c>
      <c r="H43" s="36"/>
      <c r="I43" s="55"/>
      <c r="J43" s="55"/>
      <c r="K43" s="33"/>
      <c r="L43" s="53"/>
      <c r="M43" s="38"/>
      <c r="N43" s="29"/>
      <c r="O43" s="29"/>
      <c r="P43" s="29"/>
    </row>
    <row r="44" spans="1:16" ht="15.75">
      <c r="A44" s="31">
        <v>1032</v>
      </c>
      <c r="B44" s="32"/>
      <c r="C44" s="33" t="s">
        <v>451</v>
      </c>
      <c r="D44" s="35">
        <v>223.85</v>
      </c>
      <c r="E44" s="35">
        <v>223.85</v>
      </c>
      <c r="F44" s="35">
        <v>223.85</v>
      </c>
      <c r="G44" s="35">
        <f t="shared" si="0"/>
        <v>100</v>
      </c>
      <c r="H44" s="36"/>
      <c r="I44" s="55">
        <v>46</v>
      </c>
      <c r="J44" s="55">
        <v>98</v>
      </c>
      <c r="K44" s="33">
        <v>97.59</v>
      </c>
      <c r="L44" s="53">
        <f t="shared" si="1"/>
        <v>99.58163265306122</v>
      </c>
      <c r="M44" s="38"/>
      <c r="N44" s="29"/>
      <c r="O44" s="29"/>
      <c r="P44" s="29"/>
    </row>
    <row r="45" spans="1:16" ht="15.75">
      <c r="A45" s="31"/>
      <c r="B45" s="32"/>
      <c r="C45" s="40" t="s">
        <v>452</v>
      </c>
      <c r="D45" s="41">
        <f>SUM(D46:D53)</f>
        <v>322.3</v>
      </c>
      <c r="E45" s="41">
        <f>SUM(E46:E53)</f>
        <v>640.07999999999993</v>
      </c>
      <c r="F45" s="41">
        <f>SUM(F46:F53)</f>
        <v>673.56999999999994</v>
      </c>
      <c r="G45" s="41">
        <f t="shared" si="0"/>
        <v>105.23215848018998</v>
      </c>
      <c r="H45" s="51"/>
      <c r="I45" s="56">
        <f>SUM(I46:I54)</f>
        <v>1937.09</v>
      </c>
      <c r="J45" s="56">
        <f>SUM(J46:J54)</f>
        <v>2271.16</v>
      </c>
      <c r="K45" s="56">
        <f>SUM(K46:K54)</f>
        <v>2062.4900000000002</v>
      </c>
      <c r="L45" s="52">
        <f t="shared" si="1"/>
        <v>90.812184082143062</v>
      </c>
      <c r="M45" s="38"/>
      <c r="N45" s="29"/>
      <c r="O45" s="29"/>
      <c r="P45" s="29"/>
    </row>
    <row r="46" spans="1:16" ht="15.75">
      <c r="A46" s="31">
        <v>2143</v>
      </c>
      <c r="B46" s="32"/>
      <c r="C46" s="33" t="s">
        <v>453</v>
      </c>
      <c r="D46" s="54">
        <v>135</v>
      </c>
      <c r="E46" s="54">
        <v>426.56</v>
      </c>
      <c r="F46" s="54">
        <v>441.31</v>
      </c>
      <c r="G46" s="35">
        <f t="shared" si="0"/>
        <v>103.45789572393099</v>
      </c>
      <c r="H46" s="36"/>
      <c r="I46" s="55">
        <f>856.68-10</f>
        <v>846.68</v>
      </c>
      <c r="J46" s="55">
        <v>1251.8599999999999</v>
      </c>
      <c r="K46" s="33">
        <v>1181.7</v>
      </c>
      <c r="L46" s="53">
        <f t="shared" si="1"/>
        <v>94.395539437317282</v>
      </c>
      <c r="M46" s="38"/>
      <c r="N46" s="29"/>
      <c r="O46" s="29"/>
      <c r="P46" s="29"/>
    </row>
    <row r="47" spans="1:16" ht="15.75">
      <c r="A47" s="31">
        <v>2169</v>
      </c>
      <c r="B47" s="32"/>
      <c r="C47" s="33" t="s">
        <v>454</v>
      </c>
      <c r="D47" s="35">
        <v>6</v>
      </c>
      <c r="E47" s="35">
        <v>6</v>
      </c>
      <c r="F47" s="35">
        <v>10</v>
      </c>
      <c r="G47" s="35">
        <f t="shared" si="0"/>
        <v>166.66666666666669</v>
      </c>
      <c r="H47" s="36"/>
      <c r="I47" s="55"/>
      <c r="J47" s="55"/>
      <c r="K47" s="33"/>
      <c r="L47" s="53"/>
      <c r="M47" s="38"/>
      <c r="N47" s="29"/>
      <c r="O47" s="29"/>
      <c r="P47" s="29"/>
    </row>
    <row r="48" spans="1:16" ht="18.75" customHeight="1">
      <c r="A48" s="31">
        <v>2212</v>
      </c>
      <c r="B48" s="32"/>
      <c r="C48" s="57" t="s">
        <v>455</v>
      </c>
      <c r="D48" s="35">
        <v>10</v>
      </c>
      <c r="E48" s="35">
        <v>20</v>
      </c>
      <c r="F48" s="35">
        <v>20</v>
      </c>
      <c r="G48" s="35">
        <f t="shared" si="0"/>
        <v>100</v>
      </c>
      <c r="H48" s="36"/>
      <c r="I48" s="55">
        <v>320</v>
      </c>
      <c r="J48" s="55">
        <v>347.92</v>
      </c>
      <c r="K48" s="33">
        <v>259.35000000000002</v>
      </c>
      <c r="L48" s="53">
        <f t="shared" si="1"/>
        <v>74.54299839043459</v>
      </c>
      <c r="M48" s="38"/>
      <c r="N48" s="29"/>
      <c r="O48" s="29"/>
      <c r="P48" s="29"/>
    </row>
    <row r="49" spans="1:16" ht="18.75" customHeight="1">
      <c r="A49" s="31">
        <v>2219</v>
      </c>
      <c r="B49" s="32"/>
      <c r="C49" s="57" t="s">
        <v>456</v>
      </c>
      <c r="D49" s="35"/>
      <c r="E49" s="35">
        <v>16.22</v>
      </c>
      <c r="F49" s="35">
        <v>24.71</v>
      </c>
      <c r="G49" s="35">
        <f t="shared" si="0"/>
        <v>152.34278668310731</v>
      </c>
      <c r="H49" s="36"/>
      <c r="I49" s="55">
        <v>25</v>
      </c>
      <c r="J49" s="55">
        <v>35</v>
      </c>
      <c r="K49" s="33">
        <v>32.01</v>
      </c>
      <c r="L49" s="53">
        <f t="shared" si="1"/>
        <v>91.457142857142841</v>
      </c>
      <c r="M49" s="38"/>
      <c r="N49" s="29"/>
      <c r="O49" s="29"/>
      <c r="P49" s="29"/>
    </row>
    <row r="50" spans="1:16" ht="18.75" customHeight="1">
      <c r="A50" s="31">
        <v>2221</v>
      </c>
      <c r="B50" s="32"/>
      <c r="C50" s="57" t="s">
        <v>457</v>
      </c>
      <c r="D50" s="35"/>
      <c r="E50" s="35"/>
      <c r="F50" s="35"/>
      <c r="G50" s="41"/>
      <c r="H50" s="36"/>
      <c r="I50" s="55">
        <v>23.7</v>
      </c>
      <c r="J50" s="55">
        <v>23.7</v>
      </c>
      <c r="K50" s="33">
        <v>20.18</v>
      </c>
      <c r="L50" s="53">
        <f t="shared" si="1"/>
        <v>85.147679324894526</v>
      </c>
      <c r="M50" s="38"/>
      <c r="N50" s="29"/>
      <c r="O50" s="29"/>
      <c r="P50" s="29"/>
    </row>
    <row r="51" spans="1:16" ht="18.75" customHeight="1">
      <c r="A51" s="31">
        <v>2229</v>
      </c>
      <c r="B51" s="32"/>
      <c r="C51" s="57" t="s">
        <v>458</v>
      </c>
      <c r="D51" s="35"/>
      <c r="E51" s="35"/>
      <c r="F51" s="35"/>
      <c r="G51" s="41"/>
      <c r="H51" s="36"/>
      <c r="I51" s="55">
        <v>167</v>
      </c>
      <c r="J51" s="55">
        <v>57.97</v>
      </c>
      <c r="K51" s="33">
        <v>57.97</v>
      </c>
      <c r="L51" s="53">
        <f t="shared" si="1"/>
        <v>100</v>
      </c>
      <c r="M51" s="38"/>
      <c r="N51" s="29"/>
      <c r="O51" s="29"/>
      <c r="P51" s="29"/>
    </row>
    <row r="52" spans="1:16" ht="15.75">
      <c r="A52" s="31">
        <v>2279</v>
      </c>
      <c r="B52" s="32"/>
      <c r="C52" s="33" t="s">
        <v>459</v>
      </c>
      <c r="D52" s="54">
        <v>135</v>
      </c>
      <c r="E52" s="54">
        <v>135</v>
      </c>
      <c r="F52" s="54">
        <v>140.5</v>
      </c>
      <c r="G52" s="35">
        <f t="shared" si="0"/>
        <v>104.07407407407408</v>
      </c>
      <c r="H52" s="36"/>
      <c r="I52" s="55">
        <v>530</v>
      </c>
      <c r="J52" s="55">
        <v>530</v>
      </c>
      <c r="K52" s="33">
        <v>486.57</v>
      </c>
      <c r="L52" s="53">
        <f t="shared" si="1"/>
        <v>91.805660377358492</v>
      </c>
      <c r="M52" s="38"/>
      <c r="N52" s="29"/>
      <c r="O52" s="29"/>
      <c r="P52" s="29"/>
    </row>
    <row r="53" spans="1:16" ht="15.75">
      <c r="A53" s="31">
        <v>2310</v>
      </c>
      <c r="B53" s="32"/>
      <c r="C53" s="58" t="s">
        <v>460</v>
      </c>
      <c r="D53" s="35">
        <v>36.299999999999997</v>
      </c>
      <c r="E53" s="35">
        <v>36.299999999999997</v>
      </c>
      <c r="F53" s="35">
        <v>37.049999999999997</v>
      </c>
      <c r="G53" s="35">
        <f t="shared" si="0"/>
        <v>102.06611570247934</v>
      </c>
      <c r="H53" s="36"/>
      <c r="I53" s="55">
        <v>14.71</v>
      </c>
      <c r="J53" s="55">
        <v>14.71</v>
      </c>
      <c r="K53" s="33">
        <v>14.71</v>
      </c>
      <c r="L53" s="53">
        <f t="shared" si="1"/>
        <v>100</v>
      </c>
      <c r="M53" s="38"/>
      <c r="N53" s="29"/>
      <c r="O53" s="29"/>
      <c r="P53" s="29"/>
    </row>
    <row r="54" spans="1:16" ht="15.75">
      <c r="A54" s="31">
        <v>2321</v>
      </c>
      <c r="B54" s="32"/>
      <c r="C54" s="58" t="s">
        <v>461</v>
      </c>
      <c r="D54" s="35"/>
      <c r="E54" s="35"/>
      <c r="F54" s="35"/>
      <c r="G54" s="41"/>
      <c r="H54" s="36"/>
      <c r="I54" s="55">
        <v>10</v>
      </c>
      <c r="J54" s="55">
        <v>10</v>
      </c>
      <c r="K54" s="33">
        <v>10</v>
      </c>
      <c r="L54" s="53">
        <f t="shared" si="1"/>
        <v>100</v>
      </c>
      <c r="M54" s="38"/>
      <c r="N54" s="29"/>
      <c r="O54" s="29"/>
      <c r="P54" s="29"/>
    </row>
    <row r="55" spans="1:16" ht="15.75">
      <c r="A55" s="31"/>
      <c r="B55" s="32"/>
      <c r="C55" s="59" t="s">
        <v>462</v>
      </c>
      <c r="D55" s="41">
        <f>SUM(D56:D88)</f>
        <v>3594.2999999999997</v>
      </c>
      <c r="E55" s="41">
        <f>SUM(E56:E88)</f>
        <v>5287.47</v>
      </c>
      <c r="F55" s="41">
        <f>SUM(F56:F88)</f>
        <v>5197.380000000001</v>
      </c>
      <c r="G55" s="41">
        <f t="shared" si="0"/>
        <v>98.296160545591761</v>
      </c>
      <c r="H55" s="51"/>
      <c r="I55" s="56">
        <f>SUM(I56:I88)</f>
        <v>19765.769999999997</v>
      </c>
      <c r="J55" s="56">
        <f>SUM(J56:J88)</f>
        <v>50605.709999999992</v>
      </c>
      <c r="K55" s="56">
        <f>SUM(K56:K88)</f>
        <v>47126.189999999995</v>
      </c>
      <c r="L55" s="52">
        <f t="shared" si="1"/>
        <v>93.12425416025188</v>
      </c>
      <c r="M55" s="38"/>
      <c r="N55" s="29"/>
      <c r="O55" s="29"/>
      <c r="P55" s="29"/>
    </row>
    <row r="56" spans="1:16" ht="15.75">
      <c r="A56" s="31">
        <v>3111</v>
      </c>
      <c r="B56" s="32"/>
      <c r="C56" s="33" t="s">
        <v>463</v>
      </c>
      <c r="D56" s="35"/>
      <c r="E56" s="35"/>
      <c r="F56" s="35"/>
      <c r="G56" s="41"/>
      <c r="H56" s="36"/>
      <c r="I56" s="33">
        <v>809</v>
      </c>
      <c r="J56" s="33">
        <v>887.3</v>
      </c>
      <c r="K56" s="33">
        <v>884.93</v>
      </c>
      <c r="L56" s="53">
        <f t="shared" si="1"/>
        <v>99.732897554378454</v>
      </c>
      <c r="M56" s="38"/>
      <c r="N56" s="29"/>
      <c r="O56" s="29"/>
      <c r="P56" s="29"/>
    </row>
    <row r="57" spans="1:16" ht="15.75">
      <c r="A57" s="31">
        <v>3113</v>
      </c>
      <c r="B57" s="32"/>
      <c r="C57" s="58" t="s">
        <v>464</v>
      </c>
      <c r="D57" s="35"/>
      <c r="E57" s="35">
        <v>155.52000000000001</v>
      </c>
      <c r="F57" s="35">
        <v>155.52000000000001</v>
      </c>
      <c r="G57" s="35">
        <f t="shared" si="0"/>
        <v>100</v>
      </c>
      <c r="H57" s="36"/>
      <c r="I57" s="55">
        <v>2562</v>
      </c>
      <c r="J57" s="55">
        <v>2796.32</v>
      </c>
      <c r="K57" s="33">
        <v>2795.22</v>
      </c>
      <c r="L57" s="53">
        <f t="shared" si="1"/>
        <v>99.960662585111848</v>
      </c>
      <c r="M57" s="38"/>
      <c r="N57" s="29"/>
      <c r="O57" s="29"/>
      <c r="P57" s="29"/>
    </row>
    <row r="58" spans="1:16" ht="15.75">
      <c r="A58" s="31">
        <v>3314</v>
      </c>
      <c r="B58" s="32"/>
      <c r="C58" s="33" t="s">
        <v>465</v>
      </c>
      <c r="D58" s="35">
        <v>9</v>
      </c>
      <c r="E58" s="35">
        <v>9</v>
      </c>
      <c r="F58" s="35">
        <v>8.6300000000000008</v>
      </c>
      <c r="G58" s="35">
        <f t="shared" si="0"/>
        <v>95.8888888888889</v>
      </c>
      <c r="H58" s="36"/>
      <c r="I58" s="55">
        <v>333.3</v>
      </c>
      <c r="J58" s="55">
        <v>333.3</v>
      </c>
      <c r="K58" s="33">
        <v>326.19</v>
      </c>
      <c r="L58" s="53">
        <f t="shared" si="1"/>
        <v>97.866786678667864</v>
      </c>
      <c r="M58" s="38"/>
      <c r="N58" s="29"/>
      <c r="O58" s="29"/>
      <c r="P58" s="29"/>
    </row>
    <row r="59" spans="1:16" ht="15.75">
      <c r="A59" s="31">
        <v>3315</v>
      </c>
      <c r="B59" s="32"/>
      <c r="C59" s="33" t="s">
        <v>466</v>
      </c>
      <c r="D59" s="35">
        <v>1585.5</v>
      </c>
      <c r="E59" s="35">
        <v>1926.31</v>
      </c>
      <c r="F59" s="35">
        <v>1929.91</v>
      </c>
      <c r="G59" s="35">
        <f t="shared" si="0"/>
        <v>100.18688580758031</v>
      </c>
      <c r="H59" s="36"/>
      <c r="I59" s="9">
        <v>2060.1999999999998</v>
      </c>
      <c r="J59" s="7">
        <v>2475.89</v>
      </c>
      <c r="K59" s="7">
        <v>2446.09</v>
      </c>
      <c r="L59" s="53">
        <f t="shared" si="1"/>
        <v>98.796392408386495</v>
      </c>
      <c r="M59" s="38"/>
      <c r="N59" s="29"/>
      <c r="O59" s="29"/>
      <c r="P59" s="29"/>
    </row>
    <row r="60" spans="1:16" ht="15.75">
      <c r="A60" s="31">
        <v>3315</v>
      </c>
      <c r="B60" s="32"/>
      <c r="C60" s="33" t="s">
        <v>467</v>
      </c>
      <c r="D60" s="35"/>
      <c r="E60" s="35"/>
      <c r="F60" s="35"/>
      <c r="G60" s="35"/>
      <c r="H60" s="36"/>
      <c r="I60" s="9">
        <v>3880</v>
      </c>
      <c r="J60" s="9">
        <f>30081.18+0.15</f>
        <v>30081.33</v>
      </c>
      <c r="K60" s="60">
        <v>28236.3</v>
      </c>
      <c r="L60" s="53">
        <f t="shared" si="1"/>
        <v>93.866527843017565</v>
      </c>
      <c r="M60" s="38"/>
      <c r="N60" s="29"/>
      <c r="O60" s="29"/>
      <c r="P60" s="29"/>
    </row>
    <row r="61" spans="1:16" ht="15.75">
      <c r="A61" s="31">
        <v>3315</v>
      </c>
      <c r="B61" s="32"/>
      <c r="C61" s="33" t="s">
        <v>468</v>
      </c>
      <c r="D61" s="35">
        <v>25</v>
      </c>
      <c r="E61" s="60">
        <v>25</v>
      </c>
      <c r="F61" s="61">
        <v>19.25</v>
      </c>
      <c r="G61" s="35">
        <f t="shared" si="0"/>
        <v>77</v>
      </c>
      <c r="H61" s="36"/>
      <c r="I61" s="9">
        <v>19.8</v>
      </c>
      <c r="J61" s="34">
        <f>32.82+244.78</f>
        <v>277.60000000000002</v>
      </c>
      <c r="K61" s="34">
        <f>28.52+244.78</f>
        <v>273.3</v>
      </c>
      <c r="L61" s="53">
        <f t="shared" si="1"/>
        <v>98.451008645533136</v>
      </c>
      <c r="M61" s="28"/>
      <c r="N61" s="29"/>
      <c r="O61" s="29"/>
      <c r="P61" s="29"/>
    </row>
    <row r="62" spans="1:16" ht="15.75">
      <c r="A62" s="31">
        <v>3316</v>
      </c>
      <c r="B62" s="32"/>
      <c r="C62" s="33" t="s">
        <v>469</v>
      </c>
      <c r="D62" s="35"/>
      <c r="E62" s="35"/>
      <c r="F62" s="35"/>
      <c r="G62" s="35"/>
      <c r="H62" s="36"/>
      <c r="I62" s="35">
        <v>4</v>
      </c>
      <c r="J62" s="35">
        <v>4</v>
      </c>
      <c r="K62" s="33">
        <v>4</v>
      </c>
      <c r="L62" s="53">
        <f t="shared" si="1"/>
        <v>100</v>
      </c>
      <c r="M62" s="38"/>
      <c r="N62" s="29"/>
      <c r="O62" s="29"/>
      <c r="P62" s="29"/>
    </row>
    <row r="63" spans="1:16" ht="15.75">
      <c r="A63" s="31">
        <v>3319</v>
      </c>
      <c r="B63" s="32"/>
      <c r="C63" s="33" t="s">
        <v>470</v>
      </c>
      <c r="D63" s="35"/>
      <c r="E63" s="35"/>
      <c r="F63" s="35"/>
      <c r="G63" s="35"/>
      <c r="H63" s="36"/>
      <c r="I63" s="35">
        <v>7.15</v>
      </c>
      <c r="J63" s="35">
        <v>7.25</v>
      </c>
      <c r="K63" s="33">
        <v>7.25</v>
      </c>
      <c r="L63" s="53">
        <f t="shared" si="1"/>
        <v>100</v>
      </c>
      <c r="M63" s="38"/>
      <c r="N63" s="29"/>
      <c r="O63" s="29"/>
      <c r="P63" s="29"/>
    </row>
    <row r="64" spans="1:16" ht="15.75">
      <c r="A64" s="31">
        <v>3326</v>
      </c>
      <c r="B64" s="32"/>
      <c r="C64" s="33" t="s">
        <v>471</v>
      </c>
      <c r="D64" s="35"/>
      <c r="E64" s="35"/>
      <c r="F64" s="35"/>
      <c r="G64" s="35"/>
      <c r="H64" s="36"/>
      <c r="I64" s="35">
        <v>190</v>
      </c>
      <c r="J64" s="35">
        <v>523.79</v>
      </c>
      <c r="K64" s="33">
        <v>523.78</v>
      </c>
      <c r="L64" s="53">
        <f t="shared" si="1"/>
        <v>99.99809083793123</v>
      </c>
      <c r="M64" s="38"/>
      <c r="N64" s="29"/>
      <c r="O64" s="29"/>
      <c r="P64" s="29"/>
    </row>
    <row r="65" spans="1:16" ht="15.75">
      <c r="A65" s="31">
        <v>3349</v>
      </c>
      <c r="B65" s="32"/>
      <c r="C65" s="33" t="s">
        <v>472</v>
      </c>
      <c r="D65" s="35">
        <v>51.2</v>
      </c>
      <c r="E65" s="35">
        <v>51.2</v>
      </c>
      <c r="F65" s="35">
        <v>56.55</v>
      </c>
      <c r="G65" s="35">
        <f t="shared" si="0"/>
        <v>110.44921874999997</v>
      </c>
      <c r="H65" s="36"/>
      <c r="I65" s="35">
        <v>158</v>
      </c>
      <c r="J65" s="35">
        <v>160</v>
      </c>
      <c r="K65" s="33">
        <v>159.97999999999999</v>
      </c>
      <c r="L65" s="53">
        <f t="shared" si="1"/>
        <v>99.987499999999997</v>
      </c>
      <c r="M65" s="38"/>
      <c r="N65" s="29"/>
      <c r="O65" s="29"/>
      <c r="P65" s="29"/>
    </row>
    <row r="66" spans="1:16" ht="15.75">
      <c r="A66" s="31">
        <v>3392</v>
      </c>
      <c r="B66" s="32"/>
      <c r="C66" s="33" t="s">
        <v>473</v>
      </c>
      <c r="D66" s="35">
        <v>90</v>
      </c>
      <c r="E66" s="35">
        <v>112.65</v>
      </c>
      <c r="F66" s="35">
        <v>111.11</v>
      </c>
      <c r="G66" s="35">
        <f t="shared" si="0"/>
        <v>98.632933865956502</v>
      </c>
      <c r="H66" s="36"/>
      <c r="I66" s="35">
        <v>230.2</v>
      </c>
      <c r="J66" s="35">
        <v>137.19999999999999</v>
      </c>
      <c r="K66" s="33">
        <v>135.75</v>
      </c>
      <c r="L66" s="53">
        <f t="shared" si="1"/>
        <v>98.943148688046662</v>
      </c>
      <c r="M66" s="38"/>
      <c r="N66" s="29"/>
      <c r="O66" s="29"/>
      <c r="P66" s="29"/>
    </row>
    <row r="67" spans="1:16" ht="15.75">
      <c r="A67" s="31">
        <v>3399</v>
      </c>
      <c r="B67" s="32"/>
      <c r="C67" s="33" t="s">
        <v>474</v>
      </c>
      <c r="D67" s="54">
        <v>41</v>
      </c>
      <c r="E67" s="54">
        <v>41</v>
      </c>
      <c r="F67" s="54">
        <v>56.49</v>
      </c>
      <c r="G67" s="35">
        <f t="shared" si="0"/>
        <v>137.78048780487805</v>
      </c>
      <c r="H67" s="36"/>
      <c r="I67" s="35">
        <v>228.2</v>
      </c>
      <c r="J67" s="35">
        <v>238.2</v>
      </c>
      <c r="K67" s="33">
        <v>226.96</v>
      </c>
      <c r="L67" s="53">
        <f t="shared" si="1"/>
        <v>95.281276238455092</v>
      </c>
      <c r="M67" s="38"/>
      <c r="N67" s="29"/>
      <c r="O67" s="29"/>
      <c r="P67" s="29"/>
    </row>
    <row r="68" spans="1:16" ht="15.75">
      <c r="A68" s="31">
        <v>3412</v>
      </c>
      <c r="B68" s="32"/>
      <c r="C68" s="33" t="s">
        <v>475</v>
      </c>
      <c r="D68" s="54">
        <v>0.4</v>
      </c>
      <c r="E68" s="54">
        <v>0.4</v>
      </c>
      <c r="F68" s="54">
        <v>0.78</v>
      </c>
      <c r="G68" s="35">
        <f t="shared" si="0"/>
        <v>195</v>
      </c>
      <c r="H68" s="36"/>
      <c r="I68" s="35">
        <v>239.43</v>
      </c>
      <c r="J68" s="35">
        <v>239.43</v>
      </c>
      <c r="K68" s="33">
        <v>209.32</v>
      </c>
      <c r="L68" s="53">
        <f t="shared" si="1"/>
        <v>87.424299377688669</v>
      </c>
      <c r="M68" s="38"/>
      <c r="N68" s="29"/>
      <c r="O68" s="29"/>
      <c r="P68" s="29"/>
    </row>
    <row r="69" spans="1:16" ht="15.75">
      <c r="A69" s="31">
        <v>3419</v>
      </c>
      <c r="B69" s="32"/>
      <c r="C69" s="33" t="s">
        <v>476</v>
      </c>
      <c r="D69" s="54"/>
      <c r="E69" s="54"/>
      <c r="F69" s="54"/>
      <c r="G69" s="35"/>
      <c r="H69" s="36"/>
      <c r="I69" s="35">
        <f>505.3+15</f>
        <v>520.29999999999995</v>
      </c>
      <c r="J69" s="35">
        <v>311.3</v>
      </c>
      <c r="K69" s="33">
        <v>309.89999999999998</v>
      </c>
      <c r="L69" s="53">
        <f t="shared" si="1"/>
        <v>99.550273048506256</v>
      </c>
      <c r="M69" s="38"/>
      <c r="N69" s="29"/>
      <c r="O69" s="29"/>
      <c r="P69" s="29"/>
    </row>
    <row r="70" spans="1:16" ht="15.75">
      <c r="A70" s="31">
        <v>3421</v>
      </c>
      <c r="B70" s="32"/>
      <c r="C70" s="62" t="s">
        <v>477</v>
      </c>
      <c r="D70" s="54"/>
      <c r="E70" s="54"/>
      <c r="F70" s="54"/>
      <c r="G70" s="35"/>
      <c r="H70" s="36"/>
      <c r="I70" s="35">
        <v>16.3</v>
      </c>
      <c r="J70" s="35">
        <v>278.3</v>
      </c>
      <c r="K70" s="33">
        <v>271.77999999999997</v>
      </c>
      <c r="L70" s="63">
        <f t="shared" si="1"/>
        <v>97.657204455623415</v>
      </c>
      <c r="M70" s="38"/>
      <c r="N70" s="29"/>
      <c r="O70" s="29"/>
      <c r="P70" s="29"/>
    </row>
    <row r="71" spans="1:16" ht="15.75">
      <c r="A71" s="31">
        <v>3429</v>
      </c>
      <c r="B71" s="32"/>
      <c r="C71" s="33" t="s">
        <v>478</v>
      </c>
      <c r="D71" s="54"/>
      <c r="E71" s="54"/>
      <c r="F71" s="54"/>
      <c r="G71" s="35"/>
      <c r="H71" s="36"/>
      <c r="I71" s="35">
        <v>100</v>
      </c>
      <c r="J71" s="35">
        <v>67.7</v>
      </c>
      <c r="K71" s="33">
        <v>56.35</v>
      </c>
      <c r="L71" s="53">
        <f t="shared" si="1"/>
        <v>83.234859675036915</v>
      </c>
      <c r="M71" s="38"/>
      <c r="N71" s="29"/>
      <c r="O71" s="29"/>
      <c r="P71" s="29"/>
    </row>
    <row r="72" spans="1:16" ht="15.75">
      <c r="A72" s="31">
        <v>3511</v>
      </c>
      <c r="B72" s="32"/>
      <c r="C72" s="33" t="s">
        <v>479</v>
      </c>
      <c r="D72" s="54"/>
      <c r="E72" s="54">
        <v>1.72</v>
      </c>
      <c r="F72" s="54">
        <v>1.72</v>
      </c>
      <c r="G72" s="35">
        <f>F72/E72*100</f>
        <v>100</v>
      </c>
      <c r="H72" s="36"/>
      <c r="I72" s="35"/>
      <c r="J72" s="35"/>
      <c r="K72" s="33"/>
      <c r="L72" s="53"/>
      <c r="M72" s="38"/>
      <c r="N72" s="29"/>
      <c r="O72" s="29"/>
      <c r="P72" s="29"/>
    </row>
    <row r="73" spans="1:16" ht="15.75">
      <c r="A73" s="31">
        <v>3525</v>
      </c>
      <c r="B73" s="32"/>
      <c r="C73" s="33" t="s">
        <v>480</v>
      </c>
      <c r="D73" s="54"/>
      <c r="E73" s="54"/>
      <c r="F73" s="54"/>
      <c r="G73" s="35"/>
      <c r="H73" s="36"/>
      <c r="I73" s="35">
        <v>3</v>
      </c>
      <c r="J73" s="35">
        <v>3</v>
      </c>
      <c r="K73" s="33">
        <v>3</v>
      </c>
      <c r="L73" s="53">
        <f t="shared" si="1"/>
        <v>100</v>
      </c>
      <c r="M73" s="38"/>
      <c r="N73" s="29"/>
      <c r="O73" s="29"/>
      <c r="P73" s="29"/>
    </row>
    <row r="74" spans="1:16" ht="15.75">
      <c r="A74" s="31">
        <v>3543</v>
      </c>
      <c r="B74" s="32"/>
      <c r="C74" s="33" t="s">
        <v>481</v>
      </c>
      <c r="D74" s="54"/>
      <c r="E74" s="54">
        <v>900</v>
      </c>
      <c r="F74" s="54">
        <v>900</v>
      </c>
      <c r="G74" s="35">
        <f t="shared" ref="G74:G118" si="2">F74/E74*100</f>
        <v>100</v>
      </c>
      <c r="H74" s="36"/>
      <c r="I74" s="35">
        <v>5</v>
      </c>
      <c r="J74" s="35">
        <v>5</v>
      </c>
      <c r="K74" s="33">
        <v>5</v>
      </c>
      <c r="L74" s="53">
        <f t="shared" si="1"/>
        <v>100</v>
      </c>
      <c r="M74" s="38"/>
      <c r="N74" s="29"/>
      <c r="O74" s="29"/>
      <c r="P74" s="29"/>
    </row>
    <row r="75" spans="1:16" ht="15.75">
      <c r="A75" s="31">
        <v>3611</v>
      </c>
      <c r="B75" s="32"/>
      <c r="C75" s="33" t="s">
        <v>482</v>
      </c>
      <c r="D75" s="54">
        <v>1</v>
      </c>
      <c r="E75" s="54">
        <v>1</v>
      </c>
      <c r="F75" s="54">
        <v>1.03</v>
      </c>
      <c r="G75" s="35">
        <f t="shared" si="2"/>
        <v>103</v>
      </c>
      <c r="H75" s="36"/>
      <c r="I75" s="35"/>
      <c r="J75" s="35"/>
      <c r="K75" s="33"/>
      <c r="L75" s="53"/>
      <c r="M75" s="38"/>
      <c r="N75" s="29"/>
      <c r="O75" s="29"/>
      <c r="P75" s="29"/>
    </row>
    <row r="76" spans="1:16" ht="15.75">
      <c r="A76" s="31">
        <v>3612</v>
      </c>
      <c r="B76" s="32"/>
      <c r="C76" s="33" t="s">
        <v>483</v>
      </c>
      <c r="D76" s="54">
        <v>75.900000000000006</v>
      </c>
      <c r="E76" s="54">
        <v>139.83000000000001</v>
      </c>
      <c r="F76" s="54">
        <v>139.82</v>
      </c>
      <c r="G76" s="39">
        <f t="shared" si="2"/>
        <v>99.992848458842872</v>
      </c>
      <c r="H76" s="36"/>
      <c r="I76" s="35">
        <v>1136.4000000000001</v>
      </c>
      <c r="J76" s="35">
        <v>1219.4000000000001</v>
      </c>
      <c r="K76" s="33">
        <v>1201.44</v>
      </c>
      <c r="L76" s="53">
        <f t="shared" si="1"/>
        <v>98.527144497293747</v>
      </c>
      <c r="M76" s="38"/>
      <c r="N76" s="29"/>
      <c r="O76" s="29"/>
      <c r="P76" s="29"/>
    </row>
    <row r="77" spans="1:16" ht="15.75">
      <c r="A77" s="31">
        <v>3613</v>
      </c>
      <c r="B77" s="32"/>
      <c r="C77" s="33" t="s">
        <v>484</v>
      </c>
      <c r="D77" s="54">
        <v>652</v>
      </c>
      <c r="E77" s="54">
        <v>663.7</v>
      </c>
      <c r="F77" s="54">
        <v>616.79</v>
      </c>
      <c r="G77" s="35">
        <f t="shared" si="2"/>
        <v>92.932047611872832</v>
      </c>
      <c r="H77" s="36"/>
      <c r="I77" s="35">
        <v>91</v>
      </c>
      <c r="J77" s="35">
        <v>109</v>
      </c>
      <c r="K77" s="33">
        <v>106.96</v>
      </c>
      <c r="L77" s="53">
        <f t="shared" si="1"/>
        <v>98.12844036697247</v>
      </c>
      <c r="M77" s="38"/>
      <c r="N77" s="29"/>
      <c r="O77" s="29"/>
      <c r="P77" s="29"/>
    </row>
    <row r="78" spans="1:16" ht="15.75">
      <c r="A78" s="31">
        <v>3619</v>
      </c>
      <c r="B78" s="32"/>
      <c r="C78" s="33" t="s">
        <v>485</v>
      </c>
      <c r="D78" s="54"/>
      <c r="E78" s="54"/>
      <c r="F78" s="54"/>
      <c r="G78" s="35"/>
      <c r="H78" s="36"/>
      <c r="I78" s="35">
        <v>300</v>
      </c>
      <c r="J78" s="35">
        <v>300</v>
      </c>
      <c r="K78" s="33"/>
      <c r="L78" s="53">
        <f t="shared" si="1"/>
        <v>0</v>
      </c>
      <c r="M78" s="38"/>
      <c r="N78" s="29"/>
      <c r="O78" s="29"/>
      <c r="P78" s="29"/>
    </row>
    <row r="79" spans="1:16" ht="15.75">
      <c r="A79" s="31">
        <v>3631</v>
      </c>
      <c r="B79" s="32"/>
      <c r="C79" s="33" t="s">
        <v>486</v>
      </c>
      <c r="D79" s="54">
        <v>1.2</v>
      </c>
      <c r="E79" s="54">
        <v>1.2</v>
      </c>
      <c r="F79" s="54">
        <v>1.34</v>
      </c>
      <c r="G79" s="39">
        <f t="shared" si="2"/>
        <v>111.66666666666667</v>
      </c>
      <c r="H79" s="36"/>
      <c r="I79" s="35">
        <v>923</v>
      </c>
      <c r="J79" s="35">
        <v>883</v>
      </c>
      <c r="K79" s="33">
        <v>879.95</v>
      </c>
      <c r="L79" s="53">
        <f t="shared" si="1"/>
        <v>99.65458663646659</v>
      </c>
      <c r="M79" s="38"/>
      <c r="N79" s="29"/>
      <c r="O79" s="29"/>
      <c r="P79" s="29"/>
    </row>
    <row r="80" spans="1:16" ht="15.75">
      <c r="A80" s="31">
        <v>3632</v>
      </c>
      <c r="B80" s="32"/>
      <c r="C80" s="33" t="s">
        <v>111</v>
      </c>
      <c r="D80" s="35">
        <v>17</v>
      </c>
      <c r="E80" s="35">
        <v>17</v>
      </c>
      <c r="F80" s="35">
        <v>12.6</v>
      </c>
      <c r="G80" s="35">
        <f t="shared" si="2"/>
        <v>74.117647058823536</v>
      </c>
      <c r="H80" s="36"/>
      <c r="I80" s="35">
        <v>44</v>
      </c>
      <c r="J80" s="35">
        <v>44</v>
      </c>
      <c r="K80" s="33">
        <v>27.56</v>
      </c>
      <c r="L80" s="53">
        <f t="shared" si="1"/>
        <v>62.636363636363633</v>
      </c>
      <c r="M80" s="38"/>
      <c r="N80" s="29"/>
      <c r="O80" s="29"/>
      <c r="P80" s="29"/>
    </row>
    <row r="81" spans="1:16" ht="15.75">
      <c r="A81" s="31">
        <v>3634</v>
      </c>
      <c r="B81" s="32"/>
      <c r="C81" s="33" t="s">
        <v>487</v>
      </c>
      <c r="D81" s="35">
        <v>484</v>
      </c>
      <c r="E81" s="35">
        <v>484</v>
      </c>
      <c r="F81" s="35">
        <v>481.53</v>
      </c>
      <c r="G81" s="35">
        <f t="shared" si="2"/>
        <v>99.489669421487605</v>
      </c>
      <c r="H81" s="36"/>
      <c r="I81" s="54"/>
      <c r="J81" s="54"/>
      <c r="K81" s="33"/>
      <c r="L81" s="53"/>
      <c r="M81" s="38"/>
      <c r="N81" s="29"/>
      <c r="O81" s="29"/>
      <c r="P81" s="29"/>
    </row>
    <row r="82" spans="1:16" ht="15.75">
      <c r="A82" s="31">
        <v>3635</v>
      </c>
      <c r="B82" s="32"/>
      <c r="C82" s="33" t="s">
        <v>488</v>
      </c>
      <c r="D82" s="35"/>
      <c r="E82" s="35"/>
      <c r="F82" s="35"/>
      <c r="G82" s="35"/>
      <c r="H82" s="36"/>
      <c r="I82" s="54"/>
      <c r="J82" s="54">
        <v>82.2</v>
      </c>
      <c r="K82" s="33">
        <v>82.16</v>
      </c>
      <c r="L82" s="53">
        <f t="shared" si="1"/>
        <v>99.951338199513373</v>
      </c>
      <c r="M82" s="38"/>
      <c r="N82" s="29"/>
      <c r="O82" s="29"/>
      <c r="P82" s="29"/>
    </row>
    <row r="83" spans="1:16" ht="15.75">
      <c r="A83" s="31">
        <v>3639</v>
      </c>
      <c r="B83" s="32"/>
      <c r="C83" s="32" t="s">
        <v>489</v>
      </c>
      <c r="D83" s="54">
        <v>183.5</v>
      </c>
      <c r="E83" s="54">
        <v>417</v>
      </c>
      <c r="F83" s="54">
        <v>431.19</v>
      </c>
      <c r="G83" s="35">
        <f t="shared" si="2"/>
        <v>103.40287769784173</v>
      </c>
      <c r="H83" s="36"/>
      <c r="I83" s="35">
        <v>609.39</v>
      </c>
      <c r="J83" s="35">
        <v>1897.15</v>
      </c>
      <c r="K83" s="33">
        <v>972.78</v>
      </c>
      <c r="L83" s="53">
        <f t="shared" si="1"/>
        <v>51.275861160161298</v>
      </c>
      <c r="M83" s="28"/>
      <c r="N83" s="29"/>
      <c r="O83" s="29"/>
      <c r="P83" s="29"/>
    </row>
    <row r="84" spans="1:16" ht="15.75">
      <c r="A84" s="31">
        <v>3639</v>
      </c>
      <c r="B84" s="32"/>
      <c r="C84" s="33" t="s">
        <v>490</v>
      </c>
      <c r="D84" s="54">
        <v>50</v>
      </c>
      <c r="E84" s="54">
        <v>44</v>
      </c>
      <c r="F84" s="54">
        <v>32.68</v>
      </c>
      <c r="G84" s="35">
        <f t="shared" si="2"/>
        <v>74.272727272727266</v>
      </c>
      <c r="H84" s="36"/>
      <c r="I84" s="35">
        <v>2408.6999999999998</v>
      </c>
      <c r="J84" s="35">
        <v>4007.52</v>
      </c>
      <c r="K84" s="33">
        <v>3851.77</v>
      </c>
      <c r="L84" s="53">
        <f t="shared" si="1"/>
        <v>96.113556513754133</v>
      </c>
      <c r="M84" s="64"/>
      <c r="N84" s="65"/>
      <c r="O84" s="29"/>
      <c r="P84" s="29"/>
    </row>
    <row r="85" spans="1:16" ht="15.75">
      <c r="A85" s="31">
        <v>3722</v>
      </c>
      <c r="B85" s="32"/>
      <c r="C85" s="33" t="s">
        <v>491</v>
      </c>
      <c r="D85" s="35">
        <v>18.600000000000001</v>
      </c>
      <c r="E85" s="35">
        <v>18.600000000000001</v>
      </c>
      <c r="F85" s="35">
        <v>33.51</v>
      </c>
      <c r="G85" s="35">
        <f t="shared" si="2"/>
        <v>180.16129032258061</v>
      </c>
      <c r="H85" s="36"/>
      <c r="I85" s="54">
        <f>2043.3-52</f>
        <v>1991.3</v>
      </c>
      <c r="J85" s="54">
        <v>1812.64</v>
      </c>
      <c r="K85" s="33">
        <v>1793.38</v>
      </c>
      <c r="L85" s="53">
        <f t="shared" si="1"/>
        <v>98.937461382293236</v>
      </c>
      <c r="M85" s="38"/>
      <c r="N85" s="29"/>
      <c r="O85" s="29"/>
      <c r="P85" s="29"/>
    </row>
    <row r="86" spans="1:16" ht="15.75">
      <c r="A86" s="31">
        <v>3723</v>
      </c>
      <c r="B86" s="32"/>
      <c r="C86" s="33" t="s">
        <v>492</v>
      </c>
      <c r="D86" s="54">
        <v>5</v>
      </c>
      <c r="E86" s="54">
        <v>5</v>
      </c>
      <c r="F86" s="54">
        <v>4.84</v>
      </c>
      <c r="G86" s="35">
        <f t="shared" si="2"/>
        <v>96.8</v>
      </c>
      <c r="H86" s="36"/>
      <c r="I86" s="66">
        <f>691+52</f>
        <v>743</v>
      </c>
      <c r="J86" s="66">
        <f>1334.79-60</f>
        <v>1274.79</v>
      </c>
      <c r="K86" s="33">
        <v>1186.93</v>
      </c>
      <c r="L86" s="53">
        <f t="shared" si="1"/>
        <v>93.107884435867874</v>
      </c>
      <c r="M86" s="28"/>
      <c r="N86" s="29"/>
      <c r="O86" s="29"/>
      <c r="P86" s="29"/>
    </row>
    <row r="87" spans="1:16" ht="15.75">
      <c r="A87" s="31">
        <v>3725</v>
      </c>
      <c r="B87" s="32"/>
      <c r="C87" s="33" t="s">
        <v>493</v>
      </c>
      <c r="D87" s="35">
        <v>301</v>
      </c>
      <c r="E87" s="35">
        <f>301-60</f>
        <v>241</v>
      </c>
      <c r="F87" s="35">
        <v>181.25</v>
      </c>
      <c r="G87" s="35">
        <f t="shared" si="2"/>
        <v>75.207468879668056</v>
      </c>
      <c r="H87" s="36"/>
      <c r="I87" s="66"/>
      <c r="J87" s="66"/>
      <c r="K87" s="33"/>
      <c r="L87" s="53"/>
      <c r="M87" s="38"/>
      <c r="N87" s="29"/>
      <c r="O87" s="29"/>
      <c r="P87" s="29"/>
    </row>
    <row r="88" spans="1:16" ht="15.75">
      <c r="A88" s="31">
        <v>3745</v>
      </c>
      <c r="B88" s="32"/>
      <c r="C88" s="33" t="s">
        <v>494</v>
      </c>
      <c r="D88" s="54">
        <v>3</v>
      </c>
      <c r="E88" s="54">
        <v>32.340000000000003</v>
      </c>
      <c r="F88" s="54">
        <v>20.84</v>
      </c>
      <c r="G88" s="35">
        <f t="shared" si="2"/>
        <v>64.440321583178715</v>
      </c>
      <c r="H88" s="36"/>
      <c r="I88" s="66">
        <v>153.1</v>
      </c>
      <c r="J88" s="66">
        <v>149.1</v>
      </c>
      <c r="K88" s="33">
        <v>148.16</v>
      </c>
      <c r="L88" s="53">
        <f t="shared" si="1"/>
        <v>99.369550637156266</v>
      </c>
      <c r="M88" s="38"/>
      <c r="N88" s="29"/>
      <c r="O88" s="29"/>
      <c r="P88" s="29"/>
    </row>
    <row r="89" spans="1:16" ht="15.75">
      <c r="A89" s="31"/>
      <c r="B89" s="32"/>
      <c r="C89" s="40" t="s">
        <v>495</v>
      </c>
      <c r="D89" s="67">
        <f>SUM(D90:D95)</f>
        <v>364</v>
      </c>
      <c r="E89" s="67">
        <f>SUM(E90:E95)</f>
        <v>364</v>
      </c>
      <c r="F89" s="67">
        <f>SUM(F90:F95)</f>
        <v>400.38</v>
      </c>
      <c r="G89" s="41">
        <f t="shared" si="2"/>
        <v>109.99450549450549</v>
      </c>
      <c r="H89" s="51"/>
      <c r="I89" s="68">
        <f>SUM(I90:I95)</f>
        <v>1272.49</v>
      </c>
      <c r="J89" s="68">
        <f>SUM(J90:J95)</f>
        <v>1617.49</v>
      </c>
      <c r="K89" s="68">
        <f>SUM(K90:K95)</f>
        <v>1588.98</v>
      </c>
      <c r="L89" s="52">
        <f t="shared" si="1"/>
        <v>98.237392503199402</v>
      </c>
      <c r="M89" s="38"/>
      <c r="N89" s="29"/>
      <c r="O89" s="29"/>
      <c r="P89" s="29"/>
    </row>
    <row r="90" spans="1:16" ht="15.75">
      <c r="A90" s="31">
        <v>4319</v>
      </c>
      <c r="B90" s="32"/>
      <c r="C90" s="33" t="s">
        <v>496</v>
      </c>
      <c r="D90" s="54"/>
      <c r="E90" s="54"/>
      <c r="F90" s="54"/>
      <c r="G90" s="41"/>
      <c r="H90" s="36"/>
      <c r="I90" s="66">
        <v>10</v>
      </c>
      <c r="J90" s="66">
        <v>10</v>
      </c>
      <c r="K90" s="33">
        <v>7.18</v>
      </c>
      <c r="L90" s="53">
        <f t="shared" si="1"/>
        <v>71.8</v>
      </c>
      <c r="M90" s="38"/>
      <c r="N90" s="29"/>
      <c r="O90" s="29"/>
      <c r="P90" s="29"/>
    </row>
    <row r="91" spans="1:16" ht="15.75">
      <c r="A91" s="31">
        <v>4329</v>
      </c>
      <c r="B91" s="32"/>
      <c r="C91" s="33" t="s">
        <v>497</v>
      </c>
      <c r="D91" s="54"/>
      <c r="E91" s="54"/>
      <c r="F91" s="54"/>
      <c r="G91" s="41"/>
      <c r="H91" s="36"/>
      <c r="I91" s="66">
        <v>5</v>
      </c>
      <c r="J91" s="66">
        <v>5</v>
      </c>
      <c r="K91" s="33">
        <v>5</v>
      </c>
      <c r="L91" s="53">
        <f t="shared" si="1"/>
        <v>100</v>
      </c>
      <c r="M91" s="38"/>
      <c r="N91" s="29"/>
      <c r="O91" s="29"/>
      <c r="P91" s="29"/>
    </row>
    <row r="92" spans="1:16" ht="15.75">
      <c r="A92" s="31">
        <v>4351</v>
      </c>
      <c r="B92" s="32"/>
      <c r="C92" s="33" t="s">
        <v>498</v>
      </c>
      <c r="D92" s="54">
        <v>364</v>
      </c>
      <c r="E92" s="54">
        <v>364</v>
      </c>
      <c r="F92" s="54">
        <v>400.38</v>
      </c>
      <c r="G92" s="35">
        <f t="shared" si="2"/>
        <v>109.99450549450549</v>
      </c>
      <c r="H92" s="36"/>
      <c r="I92" s="66">
        <v>1241.49</v>
      </c>
      <c r="J92" s="66">
        <v>1578.49</v>
      </c>
      <c r="K92" s="33">
        <v>1552.8</v>
      </c>
      <c r="L92" s="53">
        <f t="shared" si="1"/>
        <v>98.372495232785766</v>
      </c>
      <c r="M92" s="38"/>
      <c r="N92" s="29"/>
      <c r="O92" s="29"/>
      <c r="P92" s="29"/>
    </row>
    <row r="93" spans="1:16" ht="15.75">
      <c r="A93" s="31">
        <v>4357</v>
      </c>
      <c r="B93" s="32"/>
      <c r="C93" s="33" t="s">
        <v>499</v>
      </c>
      <c r="D93" s="54"/>
      <c r="E93" s="54"/>
      <c r="F93" s="54"/>
      <c r="G93" s="35"/>
      <c r="H93" s="36"/>
      <c r="I93" s="66"/>
      <c r="J93" s="66">
        <v>8</v>
      </c>
      <c r="K93" s="33">
        <v>8</v>
      </c>
      <c r="L93" s="53">
        <f t="shared" si="1"/>
        <v>100</v>
      </c>
      <c r="M93" s="38"/>
      <c r="N93" s="29"/>
      <c r="O93" s="29"/>
      <c r="P93" s="29"/>
    </row>
    <row r="94" spans="1:16" ht="15.75">
      <c r="A94" s="31">
        <v>4359</v>
      </c>
      <c r="B94" s="32"/>
      <c r="C94" s="33" t="s">
        <v>500</v>
      </c>
      <c r="D94" s="54"/>
      <c r="E94" s="54"/>
      <c r="F94" s="54"/>
      <c r="G94" s="41"/>
      <c r="H94" s="36"/>
      <c r="I94" s="66">
        <v>5</v>
      </c>
      <c r="J94" s="66">
        <v>5</v>
      </c>
      <c r="K94" s="33">
        <v>5</v>
      </c>
      <c r="L94" s="53">
        <f t="shared" si="1"/>
        <v>100</v>
      </c>
      <c r="M94" s="38"/>
      <c r="N94" s="29"/>
      <c r="O94" s="29"/>
      <c r="P94" s="29"/>
    </row>
    <row r="95" spans="1:16" ht="15.75">
      <c r="A95" s="31">
        <v>4379</v>
      </c>
      <c r="B95" s="32"/>
      <c r="C95" s="33" t="s">
        <v>501</v>
      </c>
      <c r="D95" s="54"/>
      <c r="E95" s="54"/>
      <c r="F95" s="54"/>
      <c r="G95" s="41"/>
      <c r="H95" s="36"/>
      <c r="I95" s="66">
        <v>11</v>
      </c>
      <c r="J95" s="66">
        <v>11</v>
      </c>
      <c r="K95" s="33">
        <v>11</v>
      </c>
      <c r="L95" s="53">
        <f t="shared" si="1"/>
        <v>100</v>
      </c>
      <c r="M95" s="38"/>
      <c r="N95" s="29"/>
      <c r="O95" s="29"/>
      <c r="P95" s="29"/>
    </row>
    <row r="96" spans="1:16" ht="15.75">
      <c r="A96" s="31"/>
      <c r="B96" s="32"/>
      <c r="C96" s="40" t="s">
        <v>502</v>
      </c>
      <c r="D96" s="67">
        <f>SUM(D97:D101)</f>
        <v>23</v>
      </c>
      <c r="E96" s="67">
        <f>SUM(E97:E101)</f>
        <v>23</v>
      </c>
      <c r="F96" s="67">
        <f>SUM(F97:F101)</f>
        <v>18.91</v>
      </c>
      <c r="G96" s="41">
        <f t="shared" si="2"/>
        <v>82.217391304347828</v>
      </c>
      <c r="H96" s="51"/>
      <c r="I96" s="68">
        <f>SUM(I97:I101)</f>
        <v>764</v>
      </c>
      <c r="J96" s="68">
        <f>SUM(J97:J101)</f>
        <v>1060.8899999999999</v>
      </c>
      <c r="K96" s="68">
        <f>SUM(K97:K101)</f>
        <v>989.20999999999992</v>
      </c>
      <c r="L96" s="52">
        <f t="shared" si="1"/>
        <v>93.243408835977348</v>
      </c>
      <c r="M96" s="38"/>
      <c r="N96" s="29"/>
      <c r="O96" s="29"/>
      <c r="P96" s="29"/>
    </row>
    <row r="97" spans="1:16" ht="15.75">
      <c r="A97" s="31">
        <v>5311</v>
      </c>
      <c r="B97" s="32"/>
      <c r="C97" s="33" t="s">
        <v>503</v>
      </c>
      <c r="D97" s="54">
        <v>22</v>
      </c>
      <c r="E97" s="54">
        <v>22</v>
      </c>
      <c r="F97" s="54">
        <v>18.91</v>
      </c>
      <c r="G97" s="35">
        <f t="shared" si="2"/>
        <v>85.954545454545453</v>
      </c>
      <c r="H97" s="36"/>
      <c r="I97" s="66"/>
      <c r="J97" s="66"/>
      <c r="K97" s="33"/>
      <c r="L97" s="53"/>
      <c r="M97" s="38"/>
      <c r="N97" s="29"/>
      <c r="O97" s="29"/>
      <c r="P97" s="29"/>
    </row>
    <row r="98" spans="1:16" ht="15.75">
      <c r="A98" s="31">
        <v>5212</v>
      </c>
      <c r="B98" s="32"/>
      <c r="C98" s="33" t="s">
        <v>504</v>
      </c>
      <c r="D98" s="54"/>
      <c r="E98" s="54"/>
      <c r="F98" s="54"/>
      <c r="G98" s="41"/>
      <c r="H98" s="36"/>
      <c r="I98" s="66">
        <v>7</v>
      </c>
      <c r="J98" s="66">
        <v>4</v>
      </c>
      <c r="K98" s="33"/>
      <c r="L98" s="53">
        <f t="shared" si="1"/>
        <v>0</v>
      </c>
      <c r="M98" s="38"/>
      <c r="N98" s="29"/>
      <c r="O98" s="29"/>
      <c r="P98" s="29"/>
    </row>
    <row r="99" spans="1:16" ht="15.75">
      <c r="A99" s="31">
        <v>5272</v>
      </c>
      <c r="B99" s="32"/>
      <c r="C99" s="33" t="s">
        <v>505</v>
      </c>
      <c r="D99" s="54"/>
      <c r="E99" s="54"/>
      <c r="F99" s="54"/>
      <c r="G99" s="41"/>
      <c r="H99" s="36"/>
      <c r="I99" s="66"/>
      <c r="J99" s="66">
        <v>3</v>
      </c>
      <c r="K99" s="33">
        <v>3</v>
      </c>
      <c r="L99" s="53">
        <f t="shared" si="1"/>
        <v>100</v>
      </c>
      <c r="M99" s="38"/>
      <c r="N99" s="29"/>
      <c r="O99" s="29"/>
      <c r="P99" s="29"/>
    </row>
    <row r="100" spans="1:16" ht="15.75">
      <c r="A100" s="31">
        <v>5311</v>
      </c>
      <c r="B100" s="32"/>
      <c r="C100" s="33" t="s">
        <v>506</v>
      </c>
      <c r="D100" s="54"/>
      <c r="E100" s="54"/>
      <c r="F100" s="54"/>
      <c r="G100" s="41"/>
      <c r="H100" s="36"/>
      <c r="I100" s="66"/>
      <c r="J100" s="66">
        <v>95</v>
      </c>
      <c r="K100" s="33">
        <v>90.54</v>
      </c>
      <c r="L100" s="53">
        <f t="shared" si="1"/>
        <v>95.305263157894743</v>
      </c>
      <c r="M100" s="38"/>
      <c r="N100" s="29"/>
      <c r="O100" s="29"/>
      <c r="P100" s="29"/>
    </row>
    <row r="101" spans="1:16" ht="15.75">
      <c r="A101" s="31">
        <v>5512</v>
      </c>
      <c r="B101" s="32"/>
      <c r="C101" s="33" t="s">
        <v>507</v>
      </c>
      <c r="D101" s="54">
        <v>1</v>
      </c>
      <c r="E101" s="54">
        <v>1</v>
      </c>
      <c r="F101" s="54"/>
      <c r="G101" s="35">
        <f t="shared" si="2"/>
        <v>0</v>
      </c>
      <c r="H101" s="36"/>
      <c r="I101" s="66">
        <v>757</v>
      </c>
      <c r="J101" s="66">
        <v>958.89</v>
      </c>
      <c r="K101" s="33">
        <v>895.67</v>
      </c>
      <c r="L101" s="53">
        <f t="shared" si="1"/>
        <v>93.406960130984785</v>
      </c>
      <c r="M101" s="38"/>
      <c r="N101" s="29"/>
      <c r="O101" s="29"/>
      <c r="P101" s="29"/>
    </row>
    <row r="102" spans="1:16" ht="15.75">
      <c r="A102" s="31"/>
      <c r="B102" s="32"/>
      <c r="C102" s="40" t="s">
        <v>508</v>
      </c>
      <c r="D102" s="67">
        <f>SUM(D103:D112)</f>
        <v>34.46</v>
      </c>
      <c r="E102" s="67">
        <f>SUM(E103:E112)</f>
        <v>34.92</v>
      </c>
      <c r="F102" s="67">
        <f>SUM(F103:F112)</f>
        <v>42.49</v>
      </c>
      <c r="G102" s="41">
        <f t="shared" si="2"/>
        <v>121.67812142038945</v>
      </c>
      <c r="H102" s="51"/>
      <c r="I102" s="68">
        <f>SUM(I103:I112)</f>
        <v>9621.2899999999991</v>
      </c>
      <c r="J102" s="68">
        <f>SUM(J103:J112)</f>
        <v>16669.02</v>
      </c>
      <c r="K102" s="68">
        <f>SUM(K103:K112)</f>
        <v>16498.310000000001</v>
      </c>
      <c r="L102" s="53">
        <f t="shared" si="1"/>
        <v>98.975884605093768</v>
      </c>
      <c r="M102" s="38"/>
      <c r="N102" s="29"/>
      <c r="O102" s="29"/>
      <c r="P102" s="29"/>
    </row>
    <row r="103" spans="1:16" ht="15.75">
      <c r="A103" s="31">
        <v>6112</v>
      </c>
      <c r="B103" s="32"/>
      <c r="C103" s="33" t="s">
        <v>509</v>
      </c>
      <c r="D103" s="54"/>
      <c r="E103" s="54"/>
      <c r="F103" s="54"/>
      <c r="G103" s="41"/>
      <c r="H103" s="36"/>
      <c r="I103" s="66">
        <v>987.7</v>
      </c>
      <c r="J103" s="66">
        <v>987.7</v>
      </c>
      <c r="K103" s="33">
        <v>979.9</v>
      </c>
      <c r="L103" s="53">
        <f t="shared" si="1"/>
        <v>99.210286524248247</v>
      </c>
      <c r="M103" s="38"/>
      <c r="N103" s="29"/>
      <c r="O103" s="29"/>
      <c r="P103" s="29"/>
    </row>
    <row r="104" spans="1:16" ht="15.75">
      <c r="A104" s="31">
        <v>6114</v>
      </c>
      <c r="B104" s="32"/>
      <c r="C104" s="33" t="s">
        <v>510</v>
      </c>
      <c r="D104" s="54"/>
      <c r="E104" s="54"/>
      <c r="F104" s="54"/>
      <c r="G104" s="41"/>
      <c r="H104" s="36"/>
      <c r="I104" s="66"/>
      <c r="J104" s="66">
        <v>55.5</v>
      </c>
      <c r="K104" s="33">
        <v>31.87</v>
      </c>
      <c r="L104" s="53">
        <f t="shared" si="1"/>
        <v>57.423423423423422</v>
      </c>
      <c r="M104" s="38"/>
      <c r="N104" s="29"/>
      <c r="O104" s="29"/>
      <c r="P104" s="29"/>
    </row>
    <row r="105" spans="1:16" ht="15.75">
      <c r="A105" s="31">
        <v>6118</v>
      </c>
      <c r="B105" s="32"/>
      <c r="C105" s="33" t="s">
        <v>511</v>
      </c>
      <c r="D105" s="54"/>
      <c r="E105" s="54"/>
      <c r="F105" s="54"/>
      <c r="G105" s="41"/>
      <c r="H105" s="36"/>
      <c r="I105" s="66"/>
      <c r="J105" s="66">
        <v>24.25</v>
      </c>
      <c r="K105" s="33">
        <v>24.25</v>
      </c>
      <c r="L105" s="53">
        <f t="shared" si="1"/>
        <v>100</v>
      </c>
      <c r="M105" s="38"/>
      <c r="N105" s="29"/>
      <c r="O105" s="29"/>
      <c r="P105" s="29"/>
    </row>
    <row r="106" spans="1:16" ht="15.75">
      <c r="A106" s="31">
        <v>6171</v>
      </c>
      <c r="B106" s="32"/>
      <c r="C106" s="33" t="s">
        <v>512</v>
      </c>
      <c r="D106" s="54">
        <v>4</v>
      </c>
      <c r="E106" s="54">
        <f>4+0.15</f>
        <v>4.1500000000000004</v>
      </c>
      <c r="F106" s="54">
        <v>13.34</v>
      </c>
      <c r="G106" s="39">
        <f t="shared" si="2"/>
        <v>321.4457831325301</v>
      </c>
      <c r="H106" s="36"/>
      <c r="I106" s="66">
        <v>6611.95</v>
      </c>
      <c r="J106" s="66">
        <v>6611.95</v>
      </c>
      <c r="K106" s="33">
        <v>6534.6</v>
      </c>
      <c r="L106" s="53">
        <f t="shared" si="1"/>
        <v>98.830148443348804</v>
      </c>
      <c r="M106" s="38"/>
      <c r="N106" s="29"/>
      <c r="O106" s="29"/>
      <c r="P106" s="29"/>
    </row>
    <row r="107" spans="1:16" ht="15.75">
      <c r="A107" s="31">
        <v>6310</v>
      </c>
      <c r="B107" s="32"/>
      <c r="C107" s="33" t="s">
        <v>513</v>
      </c>
      <c r="D107" s="54">
        <v>30.46</v>
      </c>
      <c r="E107" s="54">
        <v>28.74</v>
      </c>
      <c r="F107" s="54">
        <v>27.12</v>
      </c>
      <c r="G107" s="35">
        <f t="shared" si="2"/>
        <v>94.363256784968698</v>
      </c>
      <c r="H107" s="36"/>
      <c r="I107" s="66">
        <v>395</v>
      </c>
      <c r="J107" s="66">
        <v>355</v>
      </c>
      <c r="K107" s="69">
        <v>315.38</v>
      </c>
      <c r="L107" s="53">
        <f t="shared" si="1"/>
        <v>88.839436619718299</v>
      </c>
      <c r="M107" s="38"/>
      <c r="N107" s="29"/>
      <c r="O107" s="29"/>
      <c r="P107" s="29"/>
    </row>
    <row r="108" spans="1:16" ht="16.5" thickBot="1">
      <c r="A108" s="31">
        <v>6330</v>
      </c>
      <c r="B108" s="32"/>
      <c r="C108" s="33" t="s">
        <v>514</v>
      </c>
      <c r="D108" s="54"/>
      <c r="E108" s="54"/>
      <c r="F108" s="54"/>
      <c r="G108" s="35"/>
      <c r="H108" s="36"/>
      <c r="I108" s="66">
        <v>166.82</v>
      </c>
      <c r="J108" s="70">
        <v>172.52</v>
      </c>
      <c r="K108" s="65">
        <v>172.55</v>
      </c>
      <c r="L108" s="71">
        <f t="shared" si="1"/>
        <v>100.01738928819847</v>
      </c>
      <c r="M108" s="38"/>
      <c r="N108" s="29"/>
      <c r="O108" s="29"/>
      <c r="P108" s="29"/>
    </row>
    <row r="109" spans="1:16" ht="16.5" thickBot="1">
      <c r="A109" s="31">
        <v>6330</v>
      </c>
      <c r="B109" s="32"/>
      <c r="C109" s="33" t="s">
        <v>443</v>
      </c>
      <c r="D109" s="35"/>
      <c r="E109" s="35"/>
      <c r="F109" s="35"/>
      <c r="G109" s="35"/>
      <c r="H109" s="36"/>
      <c r="I109" s="66"/>
      <c r="J109" s="70">
        <v>6720.14</v>
      </c>
      <c r="K109" s="72">
        <v>6720.14</v>
      </c>
      <c r="L109" s="73">
        <f t="shared" si="1"/>
        <v>100</v>
      </c>
      <c r="M109" s="38"/>
      <c r="N109" s="29"/>
      <c r="O109" s="29"/>
      <c r="P109" s="29"/>
    </row>
    <row r="110" spans="1:16" ht="15.75">
      <c r="A110" s="31">
        <v>6399</v>
      </c>
      <c r="B110" s="32"/>
      <c r="C110" s="33" t="s">
        <v>515</v>
      </c>
      <c r="D110" s="35"/>
      <c r="E110" s="35"/>
      <c r="F110" s="35"/>
      <c r="G110" s="35"/>
      <c r="H110" s="36"/>
      <c r="I110" s="74">
        <v>1325</v>
      </c>
      <c r="J110" s="74">
        <v>1601.61</v>
      </c>
      <c r="K110" s="75">
        <v>1581.9</v>
      </c>
      <c r="L110" s="53">
        <f t="shared" si="1"/>
        <v>98.769363328151059</v>
      </c>
      <c r="M110" s="38"/>
      <c r="N110" s="29"/>
      <c r="O110" s="29"/>
      <c r="P110" s="29"/>
    </row>
    <row r="111" spans="1:16" ht="15.75">
      <c r="A111" s="31">
        <v>6402</v>
      </c>
      <c r="B111" s="32"/>
      <c r="C111" s="33" t="s">
        <v>516</v>
      </c>
      <c r="D111" s="54"/>
      <c r="E111" s="54"/>
      <c r="F111" s="54"/>
      <c r="G111" s="35"/>
      <c r="H111" s="36"/>
      <c r="I111" s="66">
        <v>51.32</v>
      </c>
      <c r="J111" s="66">
        <v>65.349999999999994</v>
      </c>
      <c r="K111" s="33">
        <v>65.34</v>
      </c>
      <c r="L111" s="53">
        <f t="shared" si="1"/>
        <v>99.984697781178284</v>
      </c>
      <c r="M111" s="38"/>
      <c r="N111" s="30"/>
      <c r="O111" s="29"/>
      <c r="P111" s="29"/>
    </row>
    <row r="112" spans="1:16" ht="16.5" thickBot="1">
      <c r="A112" s="76">
        <v>6409</v>
      </c>
      <c r="B112" s="77"/>
      <c r="C112" s="69" t="s">
        <v>517</v>
      </c>
      <c r="D112" s="69"/>
      <c r="E112" s="69">
        <v>2.0299999999999998</v>
      </c>
      <c r="F112" s="69">
        <v>2.0299999999999998</v>
      </c>
      <c r="G112" s="35">
        <f t="shared" si="2"/>
        <v>100</v>
      </c>
      <c r="H112" s="78"/>
      <c r="I112" s="79">
        <v>83.5</v>
      </c>
      <c r="J112" s="79">
        <v>75</v>
      </c>
      <c r="K112" s="69">
        <v>72.38</v>
      </c>
      <c r="L112" s="80">
        <f>K112/J112*100</f>
        <v>96.506666666666661</v>
      </c>
      <c r="M112" s="38"/>
      <c r="N112" s="29"/>
      <c r="O112" s="29"/>
      <c r="P112" s="29"/>
    </row>
    <row r="113" spans="1:16" ht="15.75">
      <c r="A113" s="20"/>
      <c r="B113" s="21"/>
      <c r="C113" s="26" t="s">
        <v>518</v>
      </c>
      <c r="D113" s="24">
        <f>D114</f>
        <v>4500</v>
      </c>
      <c r="E113" s="24">
        <f>SUM(E114:E115)</f>
        <v>30654.44</v>
      </c>
      <c r="F113" s="24">
        <f>SUM(F114:F115)</f>
        <v>25427.21</v>
      </c>
      <c r="G113" s="81">
        <f t="shared" si="2"/>
        <v>82.947886178967877</v>
      </c>
      <c r="H113" s="25"/>
      <c r="I113" s="24">
        <f>I116</f>
        <v>-2766</v>
      </c>
      <c r="J113" s="24">
        <f>J116</f>
        <v>-27377.06</v>
      </c>
      <c r="K113" s="26">
        <f>SUM(K114:K117)</f>
        <v>-27017.79</v>
      </c>
      <c r="L113" s="82">
        <f>K113/J113*100</f>
        <v>98.687696925820376</v>
      </c>
      <c r="M113" s="38"/>
      <c r="N113" s="29"/>
      <c r="O113" s="29"/>
      <c r="P113" s="29"/>
    </row>
    <row r="114" spans="1:16" ht="18.600000000000001" customHeight="1">
      <c r="A114" s="31"/>
      <c r="B114" s="32">
        <v>8115.25</v>
      </c>
      <c r="C114" s="33" t="s">
        <v>519</v>
      </c>
      <c r="D114" s="35">
        <v>4500</v>
      </c>
      <c r="E114" s="35">
        <v>4500</v>
      </c>
      <c r="F114" s="35">
        <v>-727.23</v>
      </c>
      <c r="G114" s="41">
        <f t="shared" si="2"/>
        <v>-16.160666666666668</v>
      </c>
      <c r="H114" s="36"/>
      <c r="I114" s="33"/>
      <c r="J114" s="33"/>
      <c r="K114" s="33"/>
      <c r="L114" s="53"/>
      <c r="M114" s="38"/>
      <c r="N114" s="29"/>
      <c r="O114" s="29"/>
      <c r="P114" s="29"/>
    </row>
    <row r="115" spans="1:16" ht="15.75">
      <c r="A115" s="31"/>
      <c r="B115" s="32">
        <v>8123</v>
      </c>
      <c r="C115" s="33" t="s">
        <v>520</v>
      </c>
      <c r="D115" s="35"/>
      <c r="E115" s="60">
        <v>26154.44</v>
      </c>
      <c r="F115" s="60">
        <v>26154.44</v>
      </c>
      <c r="G115" s="41">
        <f t="shared" si="2"/>
        <v>100</v>
      </c>
      <c r="H115" s="36"/>
      <c r="I115" s="33"/>
      <c r="J115" s="33"/>
      <c r="K115" s="7"/>
      <c r="L115" s="53"/>
      <c r="M115" s="38"/>
      <c r="N115" s="29"/>
      <c r="O115" s="29"/>
      <c r="P115" s="29"/>
    </row>
    <row r="116" spans="1:16" ht="15.75">
      <c r="A116" s="31"/>
      <c r="B116" s="32">
        <v>8124</v>
      </c>
      <c r="C116" s="33" t="s">
        <v>521</v>
      </c>
      <c r="D116" s="33"/>
      <c r="E116" s="33"/>
      <c r="F116" s="33"/>
      <c r="G116" s="41"/>
      <c r="H116" s="36"/>
      <c r="I116" s="35">
        <v>-2766</v>
      </c>
      <c r="J116" s="9">
        <v>-27377.06</v>
      </c>
      <c r="K116" s="9">
        <v>-27376.240000000002</v>
      </c>
      <c r="L116" s="83">
        <v>92.94</v>
      </c>
      <c r="M116" s="38"/>
      <c r="N116" s="29"/>
      <c r="O116" s="29"/>
      <c r="P116" s="29"/>
    </row>
    <row r="117" spans="1:16" ht="15.75">
      <c r="A117" s="31"/>
      <c r="B117" s="32">
        <v>8901</v>
      </c>
      <c r="C117" s="33" t="s">
        <v>522</v>
      </c>
      <c r="D117" s="33"/>
      <c r="E117" s="33"/>
      <c r="F117" s="33"/>
      <c r="G117" s="41"/>
      <c r="H117" s="36"/>
      <c r="I117" s="35"/>
      <c r="J117" s="33"/>
      <c r="K117" s="33">
        <v>358.45</v>
      </c>
      <c r="L117" s="84"/>
      <c r="M117" s="38"/>
      <c r="N117" s="29"/>
      <c r="O117" s="29"/>
      <c r="P117" s="29"/>
    </row>
    <row r="118" spans="1:16" ht="15.75">
      <c r="A118" s="31"/>
      <c r="B118" s="32"/>
      <c r="C118" s="40" t="s">
        <v>523</v>
      </c>
      <c r="D118" s="67">
        <f>D102+D96+D89+D55+D45+D41+D27+D23+D11+D3</f>
        <v>31672.639999999999</v>
      </c>
      <c r="E118" s="67">
        <f>E102+E96+E89+E55+E45+E41+E27+E23+E11+E3</f>
        <v>69046.890000000014</v>
      </c>
      <c r="F118" s="67">
        <f>F102+F96+F89+F55+F45+F41+F27+F23+F11+F3</f>
        <v>69955.350000000006</v>
      </c>
      <c r="G118" s="41">
        <f t="shared" si="2"/>
        <v>101.31571458178637</v>
      </c>
      <c r="H118" s="51"/>
      <c r="I118" s="41"/>
      <c r="J118" s="40"/>
      <c r="K118" s="40"/>
      <c r="L118" s="84"/>
      <c r="M118" s="28"/>
      <c r="N118" s="29"/>
      <c r="O118" s="29"/>
      <c r="P118" s="29"/>
    </row>
    <row r="119" spans="1:16" ht="15.75">
      <c r="A119" s="31"/>
      <c r="B119" s="32"/>
      <c r="C119" s="40" t="s">
        <v>316</v>
      </c>
      <c r="D119" s="40"/>
      <c r="E119" s="40"/>
      <c r="F119" s="40"/>
      <c r="G119" s="40"/>
      <c r="H119" s="51"/>
      <c r="I119" s="41">
        <f>I102+I96+I89+I55+I45+I41</f>
        <v>33406.639999999992</v>
      </c>
      <c r="J119" s="41">
        <f>J102+J96+J89+J55+J45+J41</f>
        <v>72324.26999999999</v>
      </c>
      <c r="K119" s="41">
        <f>K102+K96+K89+K55+K45+K41</f>
        <v>68364.77</v>
      </c>
      <c r="L119" s="84">
        <f>K119/J119*100</f>
        <v>94.525350895349533</v>
      </c>
      <c r="M119" s="38"/>
      <c r="N119" s="29"/>
      <c r="O119" s="29"/>
      <c r="P119" s="29"/>
    </row>
    <row r="120" spans="1:16" ht="15.75">
      <c r="A120" s="31"/>
      <c r="B120" s="32"/>
      <c r="C120" s="40" t="s">
        <v>524</v>
      </c>
      <c r="D120" s="40"/>
      <c r="E120" s="40"/>
      <c r="F120" s="40"/>
      <c r="G120" s="40"/>
      <c r="H120" s="51"/>
      <c r="I120" s="41">
        <f>D118-I119</f>
        <v>-1733.9999999999927</v>
      </c>
      <c r="J120" s="41">
        <f>E118-J119</f>
        <v>-3277.3799999999756</v>
      </c>
      <c r="K120" s="41">
        <f>F118-K119</f>
        <v>1590.5800000000017</v>
      </c>
      <c r="L120" s="84"/>
      <c r="M120" s="38"/>
      <c r="N120" s="29"/>
      <c r="O120" s="29"/>
      <c r="P120" s="29"/>
    </row>
    <row r="121" spans="1:16" ht="16.5" thickBot="1">
      <c r="A121" s="85"/>
      <c r="B121" s="86"/>
      <c r="C121" s="87" t="s">
        <v>518</v>
      </c>
      <c r="D121" s="88"/>
      <c r="E121" s="88"/>
      <c r="F121" s="88"/>
      <c r="G121" s="88"/>
      <c r="H121" s="89"/>
      <c r="I121" s="90">
        <f>D113+I113</f>
        <v>1734</v>
      </c>
      <c r="J121" s="91">
        <f>E113+J113</f>
        <v>3277.3799999999974</v>
      </c>
      <c r="K121" s="91">
        <f>F113+K113</f>
        <v>-1590.5800000000017</v>
      </c>
      <c r="L121" s="92"/>
      <c r="M121" s="28"/>
      <c r="N121" s="29"/>
      <c r="O121" s="29"/>
      <c r="P121" s="29"/>
    </row>
    <row r="122" spans="1:16" ht="15.75">
      <c r="A122" s="29"/>
      <c r="B122" s="29"/>
      <c r="C122" s="93"/>
      <c r="D122" s="94"/>
      <c r="E122" s="94"/>
      <c r="F122" s="94"/>
      <c r="G122" s="94"/>
      <c r="H122" s="94"/>
      <c r="I122" s="94"/>
      <c r="J122" s="94"/>
      <c r="K122" s="94"/>
      <c r="L122" s="95"/>
      <c r="M122" s="38"/>
      <c r="N122" s="29"/>
      <c r="O122" s="29"/>
      <c r="P122" s="29"/>
    </row>
    <row r="123" spans="1:16">
      <c r="A123" s="29"/>
      <c r="B123" s="96"/>
      <c r="C123" s="97"/>
      <c r="D123" s="98"/>
      <c r="E123" s="98"/>
      <c r="F123" s="98"/>
      <c r="G123" s="98"/>
      <c r="H123" s="98">
        <v>5220470</v>
      </c>
      <c r="I123" s="29"/>
      <c r="J123" s="29"/>
      <c r="K123" s="29"/>
      <c r="L123" s="29"/>
      <c r="M123" s="29"/>
      <c r="N123" s="29"/>
      <c r="O123" s="29"/>
      <c r="P123" s="29"/>
    </row>
    <row r="124" spans="1:16">
      <c r="B124" s="96"/>
      <c r="C124" s="97"/>
      <c r="D124" s="98"/>
      <c r="E124" s="98"/>
      <c r="F124" s="98"/>
      <c r="G124" s="98"/>
      <c r="H124" s="98">
        <v>205510</v>
      </c>
    </row>
    <row r="125" spans="1:16">
      <c r="D125" s="98"/>
      <c r="E125" s="98"/>
      <c r="F125" s="98"/>
    </row>
  </sheetData>
  <mergeCells count="1">
    <mergeCell ref="C1:L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K40"/>
  <sheetViews>
    <sheetView workbookViewId="0">
      <selection activeCell="A41" sqref="A41"/>
    </sheetView>
  </sheetViews>
  <sheetFormatPr defaultRowHeight="15"/>
  <cols>
    <col min="1" max="1" width="19.42578125" bestFit="1" customWidth="1"/>
    <col min="2" max="4" width="12.42578125" bestFit="1" customWidth="1"/>
    <col min="5" max="6" width="6.5703125" bestFit="1" customWidth="1"/>
  </cols>
  <sheetData>
    <row r="3" spans="1:11" ht="15.75">
      <c r="A3" s="176" t="s">
        <v>23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5" spans="1:11">
      <c r="A5" s="1" t="s">
        <v>15</v>
      </c>
      <c r="B5" s="2" t="s">
        <v>16</v>
      </c>
      <c r="C5" s="2" t="s">
        <v>17</v>
      </c>
      <c r="D5" s="2" t="s">
        <v>17</v>
      </c>
      <c r="E5" s="2" t="s">
        <v>18</v>
      </c>
      <c r="F5" s="2" t="s">
        <v>19</v>
      </c>
      <c r="G5" s="2"/>
      <c r="H5" s="2"/>
      <c r="I5" s="2"/>
      <c r="J5" s="2"/>
    </row>
    <row r="6" spans="1:11">
      <c r="C6" s="2" t="s">
        <v>20</v>
      </c>
      <c r="D6" s="2" t="s">
        <v>21</v>
      </c>
    </row>
    <row r="7" spans="1:11">
      <c r="A7" s="3" t="s">
        <v>24</v>
      </c>
      <c r="B7" s="4">
        <v>24352898.079999998</v>
      </c>
      <c r="C7" s="4">
        <v>23052000</v>
      </c>
      <c r="D7" s="4">
        <v>23454810</v>
      </c>
      <c r="E7" s="4">
        <v>105.64331979871594</v>
      </c>
      <c r="F7" s="4">
        <v>103.82901451770445</v>
      </c>
    </row>
    <row r="8" spans="1:11">
      <c r="A8" s="3" t="s">
        <v>25</v>
      </c>
      <c r="B8" s="4">
        <v>5981628.5</v>
      </c>
      <c r="C8" s="4">
        <v>4545320</v>
      </c>
      <c r="D8" s="4">
        <v>5973420</v>
      </c>
      <c r="E8" s="4">
        <v>131.59972235178162</v>
      </c>
      <c r="F8" s="4">
        <v>100.13741709104667</v>
      </c>
    </row>
    <row r="9" spans="1:11">
      <c r="A9" s="3" t="s">
        <v>26</v>
      </c>
      <c r="B9" s="4">
        <v>735428.51</v>
      </c>
      <c r="C9" s="4">
        <v>150000</v>
      </c>
      <c r="D9" s="4">
        <v>733310</v>
      </c>
      <c r="E9" s="4">
        <v>490.28567333333336</v>
      </c>
      <c r="F9" s="4">
        <v>100.28889691944744</v>
      </c>
    </row>
    <row r="10" spans="1:11">
      <c r="A10" s="3" t="s">
        <v>27</v>
      </c>
      <c r="B10" s="4">
        <v>31992671.609999999</v>
      </c>
      <c r="C10" s="4">
        <v>3758500</v>
      </c>
      <c r="D10" s="4">
        <v>31992680</v>
      </c>
      <c r="E10" s="4">
        <v>851.2085036583743</v>
      </c>
      <c r="F10" s="4">
        <v>99.999973775251078</v>
      </c>
    </row>
    <row r="11" spans="1:11">
      <c r="A11" s="1" t="s">
        <v>28</v>
      </c>
      <c r="B11" s="5">
        <v>63062626.700000003</v>
      </c>
      <c r="C11" s="5">
        <v>31505820</v>
      </c>
      <c r="D11" s="5">
        <v>62154220</v>
      </c>
      <c r="E11" s="5">
        <v>200.16183263917588</v>
      </c>
      <c r="F11" s="5">
        <v>101.46153664224248</v>
      </c>
    </row>
    <row r="14" spans="1:11" ht="15.75">
      <c r="A14" s="176" t="s">
        <v>29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</row>
    <row r="16" spans="1:11">
      <c r="A16" s="1" t="s">
        <v>30</v>
      </c>
      <c r="B16" s="2" t="s">
        <v>16</v>
      </c>
      <c r="C16" s="2" t="s">
        <v>17</v>
      </c>
      <c r="D16" s="2" t="s">
        <v>17</v>
      </c>
      <c r="E16" s="2" t="s">
        <v>18</v>
      </c>
      <c r="F16" s="2" t="s">
        <v>19</v>
      </c>
      <c r="G16" s="2"/>
      <c r="H16" s="2"/>
      <c r="I16" s="2"/>
      <c r="J16" s="2"/>
    </row>
    <row r="17" spans="1:11">
      <c r="C17" s="2" t="s">
        <v>20</v>
      </c>
      <c r="D17" s="2" t="s">
        <v>21</v>
      </c>
    </row>
    <row r="18" spans="1:11">
      <c r="A18" s="3" t="s">
        <v>31</v>
      </c>
      <c r="B18" s="4">
        <v>20664154.710000001</v>
      </c>
      <c r="C18" s="4">
        <v>19510000</v>
      </c>
      <c r="D18" s="4">
        <v>19786610</v>
      </c>
      <c r="E18" s="4">
        <v>105.91570840594568</v>
      </c>
      <c r="F18" s="4">
        <v>104.43504324389069</v>
      </c>
    </row>
    <row r="19" spans="1:11">
      <c r="A19" s="3" t="s">
        <v>32</v>
      </c>
      <c r="B19" s="4">
        <v>1465645.77</v>
      </c>
      <c r="C19" s="4">
        <v>1513000</v>
      </c>
      <c r="D19" s="4">
        <v>1515000</v>
      </c>
      <c r="E19" s="4">
        <v>96.870176470588234</v>
      </c>
      <c r="F19" s="4">
        <v>96.742295049504946</v>
      </c>
    </row>
    <row r="20" spans="1:11">
      <c r="A20" s="3" t="s">
        <v>33</v>
      </c>
      <c r="B20" s="4">
        <v>309630</v>
      </c>
      <c r="C20" s="4">
        <v>172000</v>
      </c>
      <c r="D20" s="4">
        <v>296200</v>
      </c>
      <c r="E20" s="4">
        <v>180.01744186046511</v>
      </c>
      <c r="F20" s="4">
        <v>104.53409858203916</v>
      </c>
    </row>
    <row r="21" spans="1:11">
      <c r="A21" s="3" t="s">
        <v>34</v>
      </c>
      <c r="B21" s="4">
        <v>1355967.02</v>
      </c>
      <c r="C21" s="4">
        <v>1387000</v>
      </c>
      <c r="D21" s="4">
        <v>1387000</v>
      </c>
      <c r="E21" s="4">
        <v>97.762582552271084</v>
      </c>
      <c r="F21" s="4">
        <v>97.762582552271084</v>
      </c>
    </row>
    <row r="22" spans="1:11">
      <c r="A22" s="3" t="s">
        <v>35</v>
      </c>
      <c r="B22" s="4">
        <v>557500.57999999821</v>
      </c>
      <c r="C22" s="4">
        <v>470000</v>
      </c>
      <c r="D22" s="4">
        <v>470000</v>
      </c>
      <c r="E22" s="4">
        <v>118.61714468085067</v>
      </c>
    </row>
    <row r="25" spans="1:11" ht="15.75">
      <c r="A25" s="176" t="s">
        <v>36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</row>
    <row r="27" spans="1:11">
      <c r="A27" s="1" t="s">
        <v>37</v>
      </c>
      <c r="B27" s="2" t="s">
        <v>8</v>
      </c>
      <c r="C27" s="2" t="s">
        <v>9</v>
      </c>
      <c r="D27" s="2" t="s">
        <v>10</v>
      </c>
      <c r="E27" s="2"/>
      <c r="F27" s="2"/>
      <c r="G27" s="2"/>
      <c r="H27" s="2"/>
      <c r="I27" s="2"/>
      <c r="J27" s="2"/>
    </row>
    <row r="28" spans="1:11">
      <c r="A28" s="3" t="s">
        <v>38</v>
      </c>
      <c r="B28" s="4">
        <v>1837323.21</v>
      </c>
      <c r="C28" s="4">
        <v>1871319.6</v>
      </c>
      <c r="D28" s="4">
        <v>1960657.18</v>
      </c>
    </row>
    <row r="29" spans="1:11">
      <c r="A29" s="3" t="s">
        <v>39</v>
      </c>
      <c r="B29" s="4">
        <v>1683756.45</v>
      </c>
      <c r="C29" s="4">
        <v>1710670.85</v>
      </c>
      <c r="D29" s="4">
        <v>2081412.07</v>
      </c>
    </row>
    <row r="30" spans="1:11">
      <c r="A30" s="3" t="s">
        <v>40</v>
      </c>
      <c r="B30" s="4">
        <v>2073878.42</v>
      </c>
      <c r="C30" s="4">
        <v>1968135.07</v>
      </c>
      <c r="D30" s="4">
        <v>2750215.09</v>
      </c>
    </row>
    <row r="31" spans="1:11">
      <c r="A31" s="3" t="s">
        <v>41</v>
      </c>
      <c r="B31" s="4">
        <v>769453.44</v>
      </c>
      <c r="C31" s="4">
        <v>795079.65</v>
      </c>
      <c r="D31" s="4">
        <v>1116389.28</v>
      </c>
    </row>
    <row r="32" spans="1:11">
      <c r="A32" s="3" t="s">
        <v>42</v>
      </c>
      <c r="B32" s="4">
        <v>1480385.45</v>
      </c>
      <c r="C32" s="4">
        <v>1465954.57</v>
      </c>
      <c r="D32" s="4">
        <v>1450768.4</v>
      </c>
    </row>
    <row r="33" spans="1:4">
      <c r="A33" s="3" t="s">
        <v>43</v>
      </c>
      <c r="B33" s="4">
        <v>950334.81</v>
      </c>
      <c r="C33" s="4">
        <v>1189504.56</v>
      </c>
      <c r="D33" s="4">
        <v>1423341.5</v>
      </c>
    </row>
    <row r="34" spans="1:4">
      <c r="A34" s="3" t="s">
        <v>44</v>
      </c>
      <c r="B34" s="4">
        <v>1965446.5</v>
      </c>
      <c r="C34" s="4">
        <v>1607539.01</v>
      </c>
      <c r="D34" s="4">
        <v>2079983.64</v>
      </c>
    </row>
    <row r="35" spans="1:4">
      <c r="A35" s="3" t="s">
        <v>45</v>
      </c>
      <c r="B35" s="4">
        <v>1571597.34</v>
      </c>
      <c r="C35" s="4">
        <v>1592550.04</v>
      </c>
      <c r="D35" s="4">
        <v>1555239.76</v>
      </c>
    </row>
    <row r="36" spans="1:4">
      <c r="A36" s="3" t="s">
        <v>46</v>
      </c>
      <c r="B36" s="4">
        <v>939787.74</v>
      </c>
      <c r="C36" s="4">
        <v>640016.16</v>
      </c>
      <c r="D36" s="4">
        <v>1153728.42</v>
      </c>
    </row>
    <row r="37" spans="1:4">
      <c r="A37" s="3" t="s">
        <v>47</v>
      </c>
      <c r="B37" s="4">
        <v>944701.22</v>
      </c>
      <c r="C37" s="4">
        <v>1063348.75</v>
      </c>
      <c r="D37" s="4">
        <v>1604393.25</v>
      </c>
    </row>
    <row r="38" spans="1:4">
      <c r="A38" s="3" t="s">
        <v>48</v>
      </c>
      <c r="B38" s="4">
        <v>1672887.2</v>
      </c>
      <c r="C38" s="4">
        <v>1489918.08</v>
      </c>
      <c r="D38" s="4">
        <v>1584862.05</v>
      </c>
    </row>
    <row r="39" spans="1:4">
      <c r="A39" s="3" t="s">
        <v>49</v>
      </c>
      <c r="B39" s="4">
        <v>742956.87</v>
      </c>
      <c r="C39" s="4">
        <v>844523.25</v>
      </c>
      <c r="D39" s="4">
        <v>1903164.07</v>
      </c>
    </row>
    <row r="40" spans="1:4">
      <c r="A40" s="1" t="s">
        <v>50</v>
      </c>
      <c r="B40" s="5">
        <v>16632508.649999999</v>
      </c>
      <c r="C40" s="5">
        <v>16238559.590000002</v>
      </c>
      <c r="D40" s="5">
        <v>20664154.710000001</v>
      </c>
    </row>
  </sheetData>
  <mergeCells count="3">
    <mergeCell ref="A3:K3"/>
    <mergeCell ref="A14:K14"/>
    <mergeCell ref="A25:K25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K89"/>
  <sheetViews>
    <sheetView workbookViewId="0">
      <selection activeCell="A90" sqref="A90"/>
    </sheetView>
  </sheetViews>
  <sheetFormatPr defaultRowHeight="15"/>
  <cols>
    <col min="1" max="1" width="30.7109375" customWidth="1"/>
    <col min="2" max="2" width="12.42578125" bestFit="1" customWidth="1"/>
    <col min="3" max="3" width="12.7109375" customWidth="1"/>
    <col min="4" max="4" width="12.42578125" bestFit="1" customWidth="1"/>
    <col min="5" max="5" width="12.85546875" customWidth="1"/>
    <col min="6" max="6" width="5.5703125" bestFit="1" customWidth="1"/>
  </cols>
  <sheetData>
    <row r="3" spans="1:11" ht="15.75">
      <c r="A3" s="176" t="s">
        <v>51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5" spans="1:11">
      <c r="A5" s="1" t="s">
        <v>15</v>
      </c>
      <c r="B5" s="2" t="s">
        <v>16</v>
      </c>
      <c r="C5" s="2" t="s">
        <v>17</v>
      </c>
      <c r="D5" s="2" t="s">
        <v>17</v>
      </c>
      <c r="E5" s="2" t="s">
        <v>18</v>
      </c>
      <c r="F5" s="2" t="s">
        <v>19</v>
      </c>
      <c r="G5" s="2"/>
      <c r="H5" s="2"/>
      <c r="I5" s="2"/>
      <c r="J5" s="2"/>
    </row>
    <row r="6" spans="1:11">
      <c r="C6" s="2" t="s">
        <v>20</v>
      </c>
      <c r="D6" s="2" t="s">
        <v>21</v>
      </c>
    </row>
    <row r="7" spans="1:11">
      <c r="A7" s="3" t="s">
        <v>52</v>
      </c>
      <c r="B7" s="4">
        <v>30482720.25</v>
      </c>
      <c r="C7" s="4">
        <v>28603820</v>
      </c>
      <c r="D7" s="4">
        <v>32927290</v>
      </c>
      <c r="E7" s="4">
        <v>106.56870393534849</v>
      </c>
      <c r="F7" s="4">
        <v>92.575855012665784</v>
      </c>
    </row>
    <row r="8" spans="1:11">
      <c r="A8" s="3" t="s">
        <v>53</v>
      </c>
      <c r="B8" s="4">
        <v>30989335.739999998</v>
      </c>
      <c r="C8" s="4">
        <v>4636000</v>
      </c>
      <c r="D8" s="4">
        <v>32504320</v>
      </c>
      <c r="E8" s="4">
        <v>668.44986496980152</v>
      </c>
      <c r="F8" s="4">
        <v>95.339129506477903</v>
      </c>
    </row>
    <row r="9" spans="1:11">
      <c r="A9" s="1" t="s">
        <v>54</v>
      </c>
      <c r="B9" s="5">
        <v>61472055.989999995</v>
      </c>
      <c r="C9" s="5">
        <v>33239820</v>
      </c>
      <c r="D9" s="5">
        <v>65431610</v>
      </c>
      <c r="E9" s="5">
        <v>184.93498457572872</v>
      </c>
      <c r="F9" s="5">
        <v>93.948560932552311</v>
      </c>
    </row>
    <row r="12" spans="1:11" ht="15.75">
      <c r="A12" s="176" t="s">
        <v>55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</row>
    <row r="14" spans="1:11">
      <c r="A14" s="1" t="s">
        <v>56</v>
      </c>
      <c r="B14" s="2" t="s">
        <v>57</v>
      </c>
      <c r="C14" s="2" t="s">
        <v>58</v>
      </c>
      <c r="D14" s="2" t="s">
        <v>59</v>
      </c>
      <c r="E14" s="2" t="s">
        <v>58</v>
      </c>
      <c r="F14" s="2"/>
      <c r="G14" s="2"/>
      <c r="H14" s="2"/>
      <c r="I14" s="2"/>
      <c r="J14" s="2"/>
    </row>
    <row r="15" spans="1:11">
      <c r="A15" s="1" t="s">
        <v>60</v>
      </c>
    </row>
    <row r="16" spans="1:11">
      <c r="A16" s="3" t="s">
        <v>61</v>
      </c>
      <c r="B16" s="4">
        <v>8392156</v>
      </c>
      <c r="C16" s="4">
        <v>23.618676743776916</v>
      </c>
      <c r="D16" s="4">
        <v>9351273.379999999</v>
      </c>
      <c r="E16" s="4">
        <v>13.678503176372924</v>
      </c>
    </row>
    <row r="17" spans="1:5">
      <c r="A17" s="3" t="s">
        <v>62</v>
      </c>
      <c r="B17" s="4">
        <v>425933</v>
      </c>
      <c r="C17" s="4">
        <v>1.1987353239748086</v>
      </c>
      <c r="D17" s="4">
        <v>440590</v>
      </c>
      <c r="E17" s="4">
        <v>0.64446963205754848</v>
      </c>
    </row>
    <row r="18" spans="1:5">
      <c r="A18" s="3" t="s">
        <v>63</v>
      </c>
      <c r="B18" s="4">
        <v>741411</v>
      </c>
      <c r="C18" s="4">
        <v>2.0866088217712337</v>
      </c>
      <c r="D18" s="4">
        <v>739243</v>
      </c>
      <c r="E18" s="4">
        <v>1.0813220096033007</v>
      </c>
    </row>
    <row r="19" spans="1:5">
      <c r="A19" s="1" t="s">
        <v>64</v>
      </c>
      <c r="B19" s="5">
        <v>9559500</v>
      </c>
      <c r="C19" s="5">
        <v>26.904020889522961</v>
      </c>
      <c r="D19" s="5">
        <v>10531106.379999999</v>
      </c>
      <c r="E19" s="5">
        <v>15.404294818033774</v>
      </c>
    </row>
    <row r="20" spans="1:5">
      <c r="A20" s="3" t="s">
        <v>65</v>
      </c>
      <c r="B20" s="4">
        <v>1324466.74</v>
      </c>
      <c r="C20" s="4">
        <v>3.727546507708392</v>
      </c>
      <c r="D20" s="4">
        <v>2540092.84</v>
      </c>
      <c r="E20" s="4">
        <v>3.7155012551052295</v>
      </c>
    </row>
    <row r="21" spans="1:5">
      <c r="A21" s="3" t="s">
        <v>66</v>
      </c>
      <c r="B21" s="4">
        <v>1213855.93</v>
      </c>
      <c r="C21" s="4">
        <v>3.4162461737111061</v>
      </c>
      <c r="D21" s="4">
        <v>1272334.79</v>
      </c>
      <c r="E21" s="4">
        <v>1.861097923160576</v>
      </c>
    </row>
    <row r="22" spans="1:5">
      <c r="A22" s="3" t="s">
        <v>67</v>
      </c>
      <c r="B22" s="4">
        <v>6639422.1500000004</v>
      </c>
      <c r="C22" s="4">
        <v>18.685825850511161</v>
      </c>
      <c r="D22" s="4">
        <v>7426406.7299999995</v>
      </c>
      <c r="E22" s="4">
        <v>10.862919296381673</v>
      </c>
    </row>
    <row r="23" spans="1:5">
      <c r="A23" s="3" t="s">
        <v>68</v>
      </c>
      <c r="B23" s="4">
        <v>721597.81</v>
      </c>
      <c r="C23" s="4">
        <v>2.0308470687874909</v>
      </c>
      <c r="D23" s="4">
        <v>1337676.31</v>
      </c>
      <c r="E23" s="4">
        <v>1.956675728722393</v>
      </c>
    </row>
    <row r="24" spans="1:5">
      <c r="A24" s="3" t="s">
        <v>69</v>
      </c>
      <c r="B24" s="4">
        <v>1310071.6000000001</v>
      </c>
      <c r="C24" s="4">
        <v>3.6870331809373682</v>
      </c>
      <c r="D24" s="4">
        <v>1586212.08</v>
      </c>
      <c r="E24" s="4">
        <v>2.3202195137493784</v>
      </c>
    </row>
    <row r="25" spans="1:5">
      <c r="A25" s="3" t="s">
        <v>70</v>
      </c>
      <c r="B25" s="4">
        <v>100</v>
      </c>
      <c r="C25" s="4">
        <v>2.8143753218811611E-4</v>
      </c>
      <c r="D25" s="4">
        <v>14226.48</v>
      </c>
      <c r="E25" s="4">
        <v>2.0809674143929893E-2</v>
      </c>
    </row>
    <row r="26" spans="1:5">
      <c r="A26" s="3" t="s">
        <v>71</v>
      </c>
      <c r="B26" s="4">
        <v>445770.52</v>
      </c>
      <c r="C26" s="4">
        <v>1.2545655507101325</v>
      </c>
      <c r="D26" s="4">
        <v>562094.43999999994</v>
      </c>
      <c r="E26" s="4">
        <v>0.82219931666264257</v>
      </c>
    </row>
    <row r="27" spans="1:5">
      <c r="A27" s="1" t="s">
        <v>72</v>
      </c>
      <c r="B27" s="5">
        <v>11655284.75</v>
      </c>
      <c r="C27" s="5">
        <v>32.80234576989784</v>
      </c>
      <c r="D27" s="5">
        <v>14739043.669999998</v>
      </c>
      <c r="E27" s="5">
        <v>21.559422707925819</v>
      </c>
    </row>
    <row r="28" spans="1:5">
      <c r="A28" s="3" t="s">
        <v>73</v>
      </c>
      <c r="B28" s="4">
        <v>4815983.2</v>
      </c>
      <c r="C28" s="4">
        <v>13.553984268674265</v>
      </c>
      <c r="D28" s="4">
        <v>3875150</v>
      </c>
      <c r="E28" s="4">
        <v>5.6683458423200905</v>
      </c>
    </row>
    <row r="29" spans="1:5">
      <c r="A29" s="3" t="s">
        <v>74</v>
      </c>
      <c r="B29" s="4">
        <v>7750</v>
      </c>
      <c r="C29" s="4">
        <v>2.1811408744579E-2</v>
      </c>
      <c r="D29" s="4">
        <v>8000</v>
      </c>
      <c r="E29" s="4">
        <v>1.1701938438140647E-2</v>
      </c>
    </row>
    <row r="30" spans="1:5">
      <c r="A30" s="3" t="s">
        <v>75</v>
      </c>
      <c r="B30" s="4">
        <v>1166644.3999999999</v>
      </c>
      <c r="C30" s="4">
        <v>3.2833752087708539</v>
      </c>
      <c r="D30" s="4">
        <v>1314904.2</v>
      </c>
      <c r="E30" s="4">
        <v>1.923366000056572</v>
      </c>
    </row>
    <row r="31" spans="1:5">
      <c r="A31" s="3" t="s">
        <v>76</v>
      </c>
    </row>
    <row r="32" spans="1:5">
      <c r="A32" s="3" t="s">
        <v>77</v>
      </c>
      <c r="B32" s="4">
        <v>196836.21000000002</v>
      </c>
      <c r="C32" s="4">
        <v>0.55397097187661792</v>
      </c>
      <c r="D32" s="4">
        <v>6902685.8200000003</v>
      </c>
      <c r="E32" s="4">
        <v>10.096850565433298</v>
      </c>
    </row>
    <row r="33" spans="1:5">
      <c r="A33" s="1" t="s">
        <v>78</v>
      </c>
      <c r="B33" s="5">
        <v>6187213.8100000005</v>
      </c>
      <c r="C33" s="5">
        <v>17.413141858066318</v>
      </c>
      <c r="D33" s="5">
        <v>12100740.02</v>
      </c>
      <c r="E33" s="5">
        <v>17.700264346248101</v>
      </c>
    </row>
    <row r="34" spans="1:5">
      <c r="A34" s="3" t="s">
        <v>79</v>
      </c>
      <c r="B34" s="4">
        <v>4516</v>
      </c>
      <c r="C34" s="4">
        <v>1.2709718953615324E-2</v>
      </c>
      <c r="D34" s="4">
        <v>4516</v>
      </c>
      <c r="E34" s="4">
        <v>6.6057442483303955E-3</v>
      </c>
    </row>
    <row r="35" spans="1:5">
      <c r="A35" s="1" t="s">
        <v>50</v>
      </c>
      <c r="B35" s="5">
        <v>27406514.559999999</v>
      </c>
      <c r="C35" s="5">
        <v>77.132218236440721</v>
      </c>
      <c r="D35" s="5">
        <v>37375406.07</v>
      </c>
      <c r="E35" s="5">
        <v>54.670587616456032</v>
      </c>
    </row>
    <row r="36" spans="1:5">
      <c r="A36" s="1" t="s">
        <v>80</v>
      </c>
    </row>
    <row r="37" spans="1:5">
      <c r="A37" s="3" t="s">
        <v>81</v>
      </c>
      <c r="D37" s="4">
        <v>682440</v>
      </c>
      <c r="E37" s="4">
        <v>0.99823385846558788</v>
      </c>
    </row>
    <row r="38" spans="1:5">
      <c r="A38" s="3" t="s">
        <v>82</v>
      </c>
      <c r="B38" s="4">
        <v>6245327.0199999996</v>
      </c>
      <c r="C38" s="4">
        <v>17.576694242165612</v>
      </c>
      <c r="D38" s="4">
        <v>22619511.82</v>
      </c>
      <c r="E38" s="4">
        <v>33.086516852304335</v>
      </c>
    </row>
    <row r="39" spans="1:5">
      <c r="A39" s="3" t="s">
        <v>83</v>
      </c>
    </row>
    <row r="40" spans="1:5">
      <c r="A40" s="3" t="s">
        <v>84</v>
      </c>
      <c r="B40" s="4">
        <v>1832928</v>
      </c>
      <c r="C40" s="4">
        <v>5.1585473299849927</v>
      </c>
      <c r="D40" s="4">
        <v>6352032.9199999999</v>
      </c>
      <c r="E40" s="4">
        <v>9.2913872733603462</v>
      </c>
    </row>
    <row r="41" spans="1:5">
      <c r="A41" s="3" t="s">
        <v>85</v>
      </c>
      <c r="B41" s="4">
        <v>47094</v>
      </c>
      <c r="C41" s="4">
        <v>0.1325401914086714</v>
      </c>
      <c r="D41" s="4">
        <v>1335351</v>
      </c>
      <c r="E41" s="4">
        <v>1.9532743994136939</v>
      </c>
    </row>
    <row r="42" spans="1:5">
      <c r="A42" s="1" t="s">
        <v>86</v>
      </c>
      <c r="B42" s="5">
        <v>8125349.0199999996</v>
      </c>
      <c r="C42" s="5">
        <v>22.867781763559275</v>
      </c>
      <c r="D42" s="5">
        <v>30989335.739999998</v>
      </c>
      <c r="E42" s="5">
        <v>45.329412383543961</v>
      </c>
    </row>
    <row r="43" spans="1:5">
      <c r="A43" s="3" t="s">
        <v>87</v>
      </c>
    </row>
    <row r="44" spans="1:5">
      <c r="A44" s="3" t="s">
        <v>88</v>
      </c>
    </row>
    <row r="45" spans="1:5">
      <c r="A45" s="1" t="s">
        <v>89</v>
      </c>
    </row>
    <row r="46" spans="1:5">
      <c r="A46" s="3" t="s">
        <v>79</v>
      </c>
    </row>
    <row r="47" spans="1:5">
      <c r="A47" s="1" t="s">
        <v>50</v>
      </c>
      <c r="B47" s="5">
        <v>8125349.0199999996</v>
      </c>
      <c r="C47" s="5">
        <v>22.867781763559275</v>
      </c>
      <c r="D47" s="5">
        <v>30989335.739999998</v>
      </c>
      <c r="E47" s="5">
        <v>45.329412383543961</v>
      </c>
    </row>
    <row r="48" spans="1:5">
      <c r="A48" s="1" t="s">
        <v>90</v>
      </c>
      <c r="B48" s="5">
        <v>35531863.579999998</v>
      </c>
      <c r="C48" s="5">
        <v>100</v>
      </c>
      <c r="D48" s="5">
        <v>68364741.810000002</v>
      </c>
      <c r="E48" s="5">
        <v>100</v>
      </c>
    </row>
    <row r="51" spans="1:11" ht="15.75">
      <c r="A51" s="176" t="s">
        <v>91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</row>
    <row r="53" spans="1:11">
      <c r="A53" s="1" t="s">
        <v>92</v>
      </c>
      <c r="B53" s="2" t="s">
        <v>93</v>
      </c>
      <c r="C53" s="2" t="s">
        <v>94</v>
      </c>
      <c r="D53" s="2" t="s">
        <v>93</v>
      </c>
      <c r="E53" s="2" t="s">
        <v>94</v>
      </c>
      <c r="F53" s="2"/>
      <c r="G53" s="2"/>
      <c r="H53" s="2"/>
      <c r="I53" s="2"/>
      <c r="J53" s="2"/>
    </row>
    <row r="54" spans="1:11">
      <c r="A54" s="2" t="s">
        <v>95</v>
      </c>
      <c r="B54" s="2" t="s">
        <v>96</v>
      </c>
      <c r="C54" s="2" t="s">
        <v>96</v>
      </c>
      <c r="D54" s="2" t="s">
        <v>16</v>
      </c>
      <c r="E54" s="2" t="s">
        <v>16</v>
      </c>
    </row>
    <row r="55" spans="1:11">
      <c r="A55" s="3" t="s">
        <v>97</v>
      </c>
      <c r="B55" s="4">
        <v>26883410</v>
      </c>
      <c r="D55" s="4">
        <v>56418471.689999998</v>
      </c>
    </row>
    <row r="56" spans="1:11">
      <c r="A56" s="3" t="s">
        <v>98</v>
      </c>
      <c r="B56" s="4">
        <v>284350</v>
      </c>
      <c r="C56" s="4">
        <v>46000</v>
      </c>
      <c r="D56" s="4">
        <v>311428.40000000002</v>
      </c>
      <c r="E56" s="4">
        <v>99587</v>
      </c>
    </row>
    <row r="57" spans="1:11">
      <c r="A57" s="3" t="s">
        <v>99</v>
      </c>
      <c r="B57" s="4">
        <v>6000</v>
      </c>
      <c r="D57" s="4">
        <v>10000</v>
      </c>
    </row>
    <row r="58" spans="1:11">
      <c r="A58" s="3" t="s">
        <v>100</v>
      </c>
    </row>
    <row r="59" spans="1:11">
      <c r="A59" s="3" t="s">
        <v>101</v>
      </c>
      <c r="B59" s="4">
        <v>135000</v>
      </c>
      <c r="C59" s="4">
        <v>846680</v>
      </c>
      <c r="D59" s="4">
        <v>441305.29000000004</v>
      </c>
      <c r="E59" s="4">
        <v>1181704.73</v>
      </c>
    </row>
    <row r="60" spans="1:11">
      <c r="A60" s="3" t="s">
        <v>102</v>
      </c>
      <c r="B60" s="4">
        <v>145000</v>
      </c>
      <c r="C60" s="4">
        <v>1065700</v>
      </c>
      <c r="D60" s="4">
        <v>185209.52</v>
      </c>
      <c r="E60" s="4">
        <v>856086.35000000009</v>
      </c>
    </row>
    <row r="61" spans="1:11">
      <c r="A61" s="3" t="s">
        <v>103</v>
      </c>
      <c r="B61" s="4">
        <v>36300</v>
      </c>
      <c r="C61" s="4">
        <v>24710</v>
      </c>
      <c r="D61" s="4">
        <v>37050.199999999997</v>
      </c>
      <c r="E61" s="4">
        <v>24710</v>
      </c>
    </row>
    <row r="62" spans="1:11">
      <c r="A62" s="3" t="s">
        <v>104</v>
      </c>
      <c r="C62" s="4">
        <v>3371000</v>
      </c>
      <c r="D62" s="4">
        <v>155523</v>
      </c>
      <c r="E62" s="4">
        <v>3680145.2</v>
      </c>
    </row>
    <row r="63" spans="1:11">
      <c r="A63" s="3" t="s">
        <v>105</v>
      </c>
      <c r="B63" s="4">
        <v>1801700</v>
      </c>
      <c r="C63" s="4">
        <v>7110850</v>
      </c>
      <c r="D63" s="4">
        <v>2181947.0699999998</v>
      </c>
      <c r="E63" s="4">
        <v>32339583.260000002</v>
      </c>
    </row>
    <row r="64" spans="1:11">
      <c r="A64" s="3" t="s">
        <v>106</v>
      </c>
      <c r="B64" s="4">
        <v>400</v>
      </c>
      <c r="C64" s="4">
        <v>759730</v>
      </c>
      <c r="D64" s="4">
        <v>775.17</v>
      </c>
      <c r="E64" s="4">
        <v>519223.3</v>
      </c>
    </row>
    <row r="65" spans="1:5">
      <c r="A65" s="3" t="s">
        <v>107</v>
      </c>
      <c r="C65" s="4">
        <v>116300</v>
      </c>
      <c r="E65" s="4">
        <v>328131</v>
      </c>
    </row>
    <row r="66" spans="1:5">
      <c r="A66" s="3" t="s">
        <v>108</v>
      </c>
      <c r="C66" s="4">
        <v>5000</v>
      </c>
      <c r="D66" s="4">
        <v>901720</v>
      </c>
      <c r="E66" s="4">
        <v>5000</v>
      </c>
    </row>
    <row r="67" spans="1:5">
      <c r="A67" s="3" t="s">
        <v>109</v>
      </c>
      <c r="B67" s="4">
        <v>728900</v>
      </c>
      <c r="C67" s="4">
        <v>1527400</v>
      </c>
      <c r="D67" s="4">
        <v>757643.16</v>
      </c>
      <c r="E67" s="4">
        <v>1308392</v>
      </c>
    </row>
    <row r="68" spans="1:5">
      <c r="A68" s="3" t="s">
        <v>110</v>
      </c>
      <c r="B68" s="4">
        <v>1200</v>
      </c>
      <c r="C68" s="4">
        <v>923000</v>
      </c>
      <c r="D68" s="4">
        <v>1341.26</v>
      </c>
      <c r="E68" s="4">
        <v>879950.83</v>
      </c>
    </row>
    <row r="69" spans="1:5">
      <c r="A69" s="3" t="s">
        <v>111</v>
      </c>
      <c r="B69" s="4">
        <v>17000</v>
      </c>
      <c r="C69" s="4">
        <v>44000</v>
      </c>
      <c r="D69" s="4">
        <v>12599</v>
      </c>
      <c r="E69" s="4">
        <v>27555.9</v>
      </c>
    </row>
    <row r="70" spans="1:5">
      <c r="A70" s="3" t="s">
        <v>112</v>
      </c>
      <c r="B70" s="4">
        <v>717500</v>
      </c>
      <c r="C70" s="4">
        <v>3018090</v>
      </c>
      <c r="D70" s="4">
        <v>945404.72</v>
      </c>
      <c r="E70" s="4">
        <v>4824553.16</v>
      </c>
    </row>
    <row r="71" spans="1:5">
      <c r="A71" s="3" t="s">
        <v>113</v>
      </c>
      <c r="E71" s="4">
        <v>82164</v>
      </c>
    </row>
    <row r="72" spans="1:5">
      <c r="A72" s="3" t="s">
        <v>114</v>
      </c>
    </row>
    <row r="73" spans="1:5">
      <c r="A73" s="3" t="s">
        <v>115</v>
      </c>
      <c r="B73" s="4">
        <v>324600</v>
      </c>
      <c r="C73" s="4">
        <v>2734300</v>
      </c>
      <c r="D73" s="4">
        <v>219598.91</v>
      </c>
      <c r="E73" s="4">
        <v>2980310.91</v>
      </c>
    </row>
    <row r="74" spans="1:5">
      <c r="A74" s="3" t="s">
        <v>116</v>
      </c>
      <c r="B74" s="4">
        <v>3000</v>
      </c>
      <c r="C74" s="4">
        <v>153100</v>
      </c>
      <c r="D74" s="4">
        <v>20836</v>
      </c>
      <c r="E74" s="4">
        <v>148164.6</v>
      </c>
    </row>
    <row r="75" spans="1:5">
      <c r="A75" s="3" t="s">
        <v>117</v>
      </c>
    </row>
    <row r="76" spans="1:5">
      <c r="A76" s="3" t="s">
        <v>118</v>
      </c>
      <c r="B76" s="4">
        <v>364000</v>
      </c>
      <c r="C76" s="4">
        <v>1272490</v>
      </c>
      <c r="D76" s="4">
        <v>400384</v>
      </c>
      <c r="E76" s="4">
        <v>1588986.24</v>
      </c>
    </row>
    <row r="77" spans="1:5">
      <c r="A77" s="3" t="s">
        <v>119</v>
      </c>
      <c r="C77" s="4">
        <v>7000</v>
      </c>
      <c r="E77" s="4">
        <v>3000</v>
      </c>
    </row>
    <row r="78" spans="1:5">
      <c r="A78" s="3" t="s">
        <v>120</v>
      </c>
      <c r="B78" s="4">
        <v>23000</v>
      </c>
      <c r="C78" s="4">
        <v>757000</v>
      </c>
      <c r="D78" s="4">
        <v>18910</v>
      </c>
      <c r="E78" s="4">
        <v>986202.70000000007</v>
      </c>
    </row>
    <row r="79" spans="1:5">
      <c r="A79" s="3" t="s">
        <v>121</v>
      </c>
      <c r="C79" s="4">
        <v>987700</v>
      </c>
      <c r="E79" s="4">
        <v>1036012</v>
      </c>
    </row>
    <row r="80" spans="1:5">
      <c r="A80" s="3" t="s">
        <v>122</v>
      </c>
      <c r="B80" s="4">
        <v>4000</v>
      </c>
      <c r="C80" s="4">
        <v>6611950</v>
      </c>
      <c r="D80" s="4">
        <v>13337.36</v>
      </c>
      <c r="E80" s="4">
        <v>6531597.0599999996</v>
      </c>
    </row>
    <row r="81" spans="1:5">
      <c r="A81" s="3" t="s">
        <v>123</v>
      </c>
    </row>
    <row r="82" spans="1:5">
      <c r="A82" s="3" t="s">
        <v>124</v>
      </c>
      <c r="B82" s="4">
        <v>30460</v>
      </c>
      <c r="C82" s="4">
        <v>1720000</v>
      </c>
      <c r="D82" s="4">
        <v>27115.95</v>
      </c>
      <c r="E82" s="4">
        <v>1897275.27</v>
      </c>
    </row>
    <row r="83" spans="1:5">
      <c r="A83" s="3" t="s">
        <v>125</v>
      </c>
      <c r="C83" s="4">
        <v>134820</v>
      </c>
      <c r="D83" s="4">
        <v>2026</v>
      </c>
      <c r="E83" s="4">
        <v>140720.48000000001</v>
      </c>
    </row>
    <row r="84" spans="1:5">
      <c r="A84" s="3" t="s">
        <v>126</v>
      </c>
      <c r="C84" s="4">
        <v>3000</v>
      </c>
      <c r="E84" s="4">
        <v>3000</v>
      </c>
    </row>
    <row r="85" spans="1:5">
      <c r="A85" s="1" t="s">
        <v>127</v>
      </c>
      <c r="B85" s="5">
        <v>31505820</v>
      </c>
      <c r="C85" s="5">
        <v>33239820</v>
      </c>
      <c r="D85" s="5">
        <v>63062626.700000003</v>
      </c>
      <c r="E85" s="5">
        <v>61472055.990000002</v>
      </c>
    </row>
    <row r="86" spans="1:5">
      <c r="A86" s="3" t="s">
        <v>128</v>
      </c>
      <c r="D86" s="4">
        <v>26512896.27</v>
      </c>
    </row>
    <row r="87" spans="1:5">
      <c r="A87" s="3" t="s">
        <v>129</v>
      </c>
      <c r="C87" s="4">
        <v>2766000</v>
      </c>
      <c r="E87" s="4">
        <v>27376240.75</v>
      </c>
    </row>
    <row r="88" spans="1:5">
      <c r="A88" s="3" t="s">
        <v>130</v>
      </c>
      <c r="C88" s="4">
        <v>4500000</v>
      </c>
      <c r="E88" s="4">
        <v>727226.23</v>
      </c>
    </row>
    <row r="89" spans="1:5">
      <c r="A89" s="1" t="s">
        <v>50</v>
      </c>
      <c r="C89" s="5">
        <v>-7266000</v>
      </c>
      <c r="E89" s="5">
        <v>1590570.7100000014</v>
      </c>
    </row>
  </sheetData>
  <mergeCells count="3">
    <mergeCell ref="A3:K3"/>
    <mergeCell ref="A12:K12"/>
    <mergeCell ref="A51:K5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K56"/>
  <sheetViews>
    <sheetView workbookViewId="0">
      <selection activeCell="A57" sqref="A57"/>
    </sheetView>
  </sheetViews>
  <sheetFormatPr defaultRowHeight="15"/>
  <cols>
    <col min="1" max="1" width="47.5703125" customWidth="1"/>
    <col min="2" max="2" width="14.85546875" bestFit="1" customWidth="1"/>
    <col min="3" max="3" width="13.42578125" bestFit="1" customWidth="1"/>
    <col min="4" max="4" width="14.85546875" bestFit="1" customWidth="1"/>
    <col min="5" max="5" width="12.42578125" bestFit="1" customWidth="1"/>
    <col min="6" max="6" width="14.85546875" bestFit="1" customWidth="1"/>
    <col min="7" max="7" width="12.42578125" bestFit="1" customWidth="1"/>
  </cols>
  <sheetData>
    <row r="3" spans="1:11" ht="15.75">
      <c r="A3" s="176" t="s">
        <v>131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5" spans="1:11">
      <c r="A5" s="1" t="s">
        <v>132</v>
      </c>
      <c r="B5" s="2" t="s">
        <v>133</v>
      </c>
      <c r="C5" s="2"/>
      <c r="D5" s="2" t="s">
        <v>134</v>
      </c>
      <c r="E5" s="2"/>
      <c r="F5" s="2" t="s">
        <v>135</v>
      </c>
      <c r="G5" s="2"/>
      <c r="H5" s="2"/>
      <c r="I5" s="2"/>
      <c r="J5" s="2"/>
    </row>
    <row r="6" spans="1:11">
      <c r="A6" s="2" t="s">
        <v>37</v>
      </c>
      <c r="B6" s="2" t="s">
        <v>93</v>
      </c>
      <c r="C6" s="2" t="s">
        <v>94</v>
      </c>
      <c r="D6" s="2" t="s">
        <v>93</v>
      </c>
      <c r="E6" s="2" t="s">
        <v>94</v>
      </c>
      <c r="F6" s="2" t="s">
        <v>93</v>
      </c>
      <c r="G6" s="2" t="s">
        <v>94</v>
      </c>
    </row>
    <row r="7" spans="1:11">
      <c r="A7" s="3" t="s">
        <v>38</v>
      </c>
      <c r="B7" s="4">
        <v>3734496.06</v>
      </c>
      <c r="C7" s="4">
        <v>2671093.96</v>
      </c>
      <c r="D7" s="4">
        <v>2708147.38</v>
      </c>
      <c r="E7" s="4">
        <v>2494414.5499999998</v>
      </c>
      <c r="F7" s="4">
        <v>2887080.94</v>
      </c>
      <c r="G7" s="4">
        <v>4733610.75</v>
      </c>
    </row>
    <row r="8" spans="1:11">
      <c r="A8" s="3" t="s">
        <v>39</v>
      </c>
      <c r="B8" s="4">
        <v>2615922.33</v>
      </c>
      <c r="C8" s="4">
        <v>1931081.76</v>
      </c>
      <c r="D8" s="4">
        <v>2626094.66</v>
      </c>
      <c r="E8" s="4">
        <v>2051514.3</v>
      </c>
      <c r="F8" s="4">
        <v>10688201.609999999</v>
      </c>
      <c r="G8" s="4">
        <v>8386612.5199999996</v>
      </c>
    </row>
    <row r="9" spans="1:11">
      <c r="A9" s="3" t="s">
        <v>40</v>
      </c>
      <c r="B9" s="4">
        <v>3771285.98</v>
      </c>
      <c r="C9" s="4">
        <v>3794106.57</v>
      </c>
      <c r="D9" s="4">
        <v>2976558.12</v>
      </c>
      <c r="E9" s="4">
        <v>2796391.76</v>
      </c>
      <c r="F9" s="4">
        <v>4139343.25</v>
      </c>
      <c r="G9" s="4">
        <v>3457347.39</v>
      </c>
    </row>
    <row r="10" spans="1:11">
      <c r="A10" s="3" t="s">
        <v>41</v>
      </c>
      <c r="B10" s="4">
        <v>1641995.86</v>
      </c>
      <c r="C10" s="4">
        <v>2043218.4</v>
      </c>
      <c r="D10" s="4">
        <v>1842660.05</v>
      </c>
      <c r="E10" s="4">
        <v>1935007.76</v>
      </c>
      <c r="F10" s="4">
        <v>1834456.6</v>
      </c>
      <c r="G10" s="4">
        <v>10322297.99</v>
      </c>
    </row>
    <row r="11" spans="1:11">
      <c r="A11" s="3" t="s">
        <v>42</v>
      </c>
      <c r="B11" s="4">
        <v>2992141.61</v>
      </c>
      <c r="C11" s="4">
        <v>2813391.31</v>
      </c>
      <c r="D11" s="4">
        <v>2727653.05</v>
      </c>
      <c r="E11" s="4">
        <v>3201327.94</v>
      </c>
      <c r="F11" s="4">
        <v>9976188.2799999993</v>
      </c>
      <c r="G11" s="4">
        <v>1839057.27</v>
      </c>
    </row>
    <row r="12" spans="1:11">
      <c r="A12" s="3" t="s">
        <v>43</v>
      </c>
      <c r="B12" s="4">
        <v>2620482.86</v>
      </c>
      <c r="C12" s="4">
        <v>2575797.4</v>
      </c>
      <c r="D12" s="4">
        <v>3927772.7</v>
      </c>
      <c r="E12" s="4">
        <v>2344810.5699999998</v>
      </c>
      <c r="F12" s="4">
        <v>3199559.67</v>
      </c>
      <c r="G12" s="4">
        <v>3195651.31</v>
      </c>
    </row>
    <row r="13" spans="1:11">
      <c r="A13" s="3" t="s">
        <v>44</v>
      </c>
      <c r="B13" s="4">
        <v>4486363.3</v>
      </c>
      <c r="C13" s="4">
        <v>2817040.33</v>
      </c>
      <c r="D13" s="4">
        <v>3305238.24</v>
      </c>
      <c r="E13" s="4">
        <v>2342500.4500000002</v>
      </c>
      <c r="F13" s="4">
        <v>3564740.63</v>
      </c>
      <c r="G13" s="4">
        <v>12603613.140000001</v>
      </c>
    </row>
    <row r="14" spans="1:11">
      <c r="A14" s="3" t="s">
        <v>45</v>
      </c>
      <c r="B14" s="4">
        <v>3294838.86</v>
      </c>
      <c r="C14" s="4">
        <v>3232023.06</v>
      </c>
      <c r="D14" s="4">
        <v>2906765.39</v>
      </c>
      <c r="E14" s="4">
        <v>5516178.8099999996</v>
      </c>
      <c r="F14" s="4">
        <v>2921487.11</v>
      </c>
      <c r="G14" s="4">
        <v>2007479.36</v>
      </c>
    </row>
    <row r="15" spans="1:11">
      <c r="A15" s="3" t="s">
        <v>46</v>
      </c>
      <c r="B15" s="4">
        <v>1870461.36</v>
      </c>
      <c r="C15" s="4">
        <v>3430158.32</v>
      </c>
      <c r="D15" s="4">
        <v>7056629.1799999997</v>
      </c>
      <c r="E15" s="4">
        <v>2351004.9900000002</v>
      </c>
      <c r="F15" s="4">
        <v>12692723.52</v>
      </c>
      <c r="G15" s="4">
        <v>3557456.02</v>
      </c>
    </row>
    <row r="16" spans="1:11">
      <c r="A16" s="3" t="s">
        <v>47</v>
      </c>
      <c r="B16" s="4">
        <v>3534563.39</v>
      </c>
      <c r="C16" s="4">
        <v>2990297.96</v>
      </c>
      <c r="D16" s="4">
        <v>2089481.77</v>
      </c>
      <c r="E16" s="4">
        <v>6214154.3499999996</v>
      </c>
      <c r="F16" s="4">
        <v>2575336.5299999998</v>
      </c>
      <c r="G16" s="4">
        <v>2163020.7200000002</v>
      </c>
    </row>
    <row r="17" spans="1:11">
      <c r="A17" s="3" t="s">
        <v>48</v>
      </c>
      <c r="B17" s="4">
        <v>2722872.34</v>
      </c>
      <c r="C17" s="4">
        <v>2312021.21</v>
      </c>
      <c r="D17" s="4">
        <v>5282497.74</v>
      </c>
      <c r="E17" s="4">
        <v>2040388.17</v>
      </c>
      <c r="F17" s="4">
        <v>2572265.7799999998</v>
      </c>
      <c r="G17" s="4">
        <v>3109249.29</v>
      </c>
    </row>
    <row r="18" spans="1:11">
      <c r="A18" s="3" t="s">
        <v>49</v>
      </c>
      <c r="B18" s="4">
        <v>2057166.67</v>
      </c>
      <c r="C18" s="4">
        <v>2696873.55</v>
      </c>
      <c r="D18" s="4">
        <v>1948644.76</v>
      </c>
      <c r="E18" s="4">
        <v>2077333.72</v>
      </c>
      <c r="F18" s="4">
        <v>6011242.7800000003</v>
      </c>
      <c r="G18" s="4">
        <v>6096660.2300000004</v>
      </c>
    </row>
    <row r="19" spans="1:11">
      <c r="A19" s="1" t="s">
        <v>50</v>
      </c>
      <c r="B19" s="5">
        <v>35342590.619999997</v>
      </c>
      <c r="C19" s="5">
        <v>33307103.830000002</v>
      </c>
      <c r="D19" s="5">
        <v>39398143.039999999</v>
      </c>
      <c r="E19" s="5">
        <v>35365027.369999997</v>
      </c>
      <c r="F19" s="5">
        <v>63062626.700000003</v>
      </c>
      <c r="G19" s="5">
        <v>61472055.989999995</v>
      </c>
    </row>
    <row r="22" spans="1:11" ht="15.75">
      <c r="A22" s="176" t="s">
        <v>136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</row>
    <row r="24" spans="1:11">
      <c r="A24" s="1" t="s">
        <v>137</v>
      </c>
      <c r="B24" s="2" t="s">
        <v>16</v>
      </c>
      <c r="C24" s="2" t="s">
        <v>17</v>
      </c>
      <c r="D24" s="2" t="s">
        <v>17</v>
      </c>
      <c r="E24" s="2" t="s">
        <v>18</v>
      </c>
      <c r="F24" s="2" t="s">
        <v>19</v>
      </c>
      <c r="G24" s="2"/>
      <c r="H24" s="2"/>
      <c r="I24" s="2"/>
      <c r="J24" s="2"/>
    </row>
    <row r="25" spans="1:11">
      <c r="C25" s="2" t="s">
        <v>20</v>
      </c>
      <c r="D25" s="2" t="s">
        <v>21</v>
      </c>
    </row>
    <row r="26" spans="1:11">
      <c r="A26" s="3" t="s">
        <v>138</v>
      </c>
      <c r="B26" s="4">
        <v>-626282.23</v>
      </c>
      <c r="C26" s="4">
        <v>4300920</v>
      </c>
      <c r="D26" s="4">
        <v>4300920</v>
      </c>
    </row>
    <row r="27" spans="1:11">
      <c r="A27" s="3" t="s">
        <v>139</v>
      </c>
      <c r="B27" s="4">
        <v>26154442.629999999</v>
      </c>
      <c r="D27" s="4">
        <v>26154440</v>
      </c>
      <c r="F27" s="4">
        <v>100.00001005565402</v>
      </c>
    </row>
    <row r="28" spans="1:11">
      <c r="A28" s="3" t="s">
        <v>140</v>
      </c>
      <c r="B28" s="4">
        <v>-27376240.75</v>
      </c>
      <c r="C28" s="4">
        <v>-2766000</v>
      </c>
      <c r="D28" s="4">
        <v>-27377050</v>
      </c>
      <c r="E28" s="4">
        <v>989.74116955892987</v>
      </c>
      <c r="F28" s="4">
        <v>99.99704405697473</v>
      </c>
    </row>
    <row r="29" spans="1:11">
      <c r="A29" s="3" t="s">
        <v>141</v>
      </c>
      <c r="B29" s="4">
        <v>-100944</v>
      </c>
      <c r="C29" s="4">
        <v>199080</v>
      </c>
      <c r="D29" s="4">
        <v>199080</v>
      </c>
    </row>
    <row r="30" spans="1:11">
      <c r="A30" s="3" t="s">
        <v>142</v>
      </c>
      <c r="B30" s="4">
        <v>358453.64</v>
      </c>
    </row>
    <row r="31" spans="1:11">
      <c r="A31" s="1" t="s">
        <v>143</v>
      </c>
      <c r="B31" s="5">
        <v>-1590570.7100000014</v>
      </c>
      <c r="C31" s="5">
        <v>1734000</v>
      </c>
      <c r="D31" s="5">
        <v>3277390</v>
      </c>
    </row>
    <row r="34" spans="1:11" ht="15.75">
      <c r="A34" s="176" t="s">
        <v>144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7"/>
    </row>
    <row r="36" spans="1:11">
      <c r="A36" s="1" t="s">
        <v>145</v>
      </c>
      <c r="B36" s="2" t="s">
        <v>9</v>
      </c>
      <c r="C36" s="2" t="s">
        <v>10</v>
      </c>
      <c r="D36" s="2"/>
      <c r="E36" s="2"/>
      <c r="F36" s="2"/>
      <c r="G36" s="2"/>
      <c r="H36" s="2"/>
      <c r="I36" s="2"/>
      <c r="J36" s="2"/>
    </row>
    <row r="37" spans="1:11">
      <c r="A37" s="1" t="s">
        <v>146</v>
      </c>
    </row>
    <row r="38" spans="1:11">
      <c r="A38" s="3" t="s">
        <v>147</v>
      </c>
      <c r="B38" s="4">
        <v>39398143.039999999</v>
      </c>
      <c r="C38" s="4">
        <v>63062626.700000003</v>
      </c>
    </row>
    <row r="39" spans="1:11">
      <c r="A39" s="3" t="s">
        <v>148</v>
      </c>
      <c r="B39" s="4">
        <v>320119.62</v>
      </c>
      <c r="C39" s="4">
        <v>321839.81999999995</v>
      </c>
    </row>
    <row r="40" spans="1:11">
      <c r="A40" s="1" t="s">
        <v>149</v>
      </c>
      <c r="B40" s="5">
        <v>6572598.4400000004</v>
      </c>
      <c r="C40" s="5">
        <v>27376240.75</v>
      </c>
    </row>
    <row r="41" spans="1:11">
      <c r="A41" s="1" t="s">
        <v>150</v>
      </c>
      <c r="B41" s="5">
        <v>6892718.0600000005</v>
      </c>
      <c r="C41" s="5">
        <v>27698080.57</v>
      </c>
    </row>
    <row r="42" spans="1:11">
      <c r="A42" s="1" t="s">
        <v>151</v>
      </c>
      <c r="B42" s="5">
        <v>17.5</v>
      </c>
      <c r="C42" s="5">
        <v>43.92</v>
      </c>
    </row>
    <row r="43" spans="1:11">
      <c r="A43" s="3" t="s">
        <v>152</v>
      </c>
      <c r="B43" s="4">
        <v>838815444.75999999</v>
      </c>
      <c r="C43" s="4">
        <v>880945314.75</v>
      </c>
    </row>
    <row r="44" spans="1:11">
      <c r="A44" s="3" t="s">
        <v>153</v>
      </c>
      <c r="B44" s="4">
        <v>28665310.670000002</v>
      </c>
      <c r="C44" s="4">
        <v>21193362.719999999</v>
      </c>
    </row>
    <row r="45" spans="1:11">
      <c r="A45" s="3" t="s">
        <v>154</v>
      </c>
      <c r="B45" s="4">
        <v>5184131.17</v>
      </c>
      <c r="C45" s="4">
        <v>6120531.8000000007</v>
      </c>
    </row>
    <row r="46" spans="1:11">
      <c r="A46" s="3" t="s">
        <v>155</v>
      </c>
      <c r="B46" s="4">
        <v>10637678.34</v>
      </c>
      <c r="C46" s="4">
        <v>9415880.2200000007</v>
      </c>
    </row>
    <row r="47" spans="1:11">
      <c r="A47" s="3" t="s">
        <v>156</v>
      </c>
    </row>
    <row r="48" spans="1:11">
      <c r="A48" s="1" t="s">
        <v>157</v>
      </c>
      <c r="B48" s="5">
        <v>10637678.34</v>
      </c>
      <c r="C48" s="5">
        <v>9415880.2200000007</v>
      </c>
    </row>
    <row r="49" spans="1:3">
      <c r="A49" s="1" t="s">
        <v>158</v>
      </c>
      <c r="B49" s="5">
        <v>3.42</v>
      </c>
      <c r="C49" s="5">
        <v>2.41</v>
      </c>
    </row>
    <row r="50" spans="1:3">
      <c r="A50" s="1" t="s">
        <v>159</v>
      </c>
      <c r="B50" s="5">
        <v>37.11</v>
      </c>
      <c r="C50" s="5">
        <v>44.43</v>
      </c>
    </row>
    <row r="51" spans="1:3">
      <c r="A51" s="1" t="s">
        <v>160</v>
      </c>
      <c r="B51" s="5">
        <v>7549740.1100000013</v>
      </c>
      <c r="C51" s="5">
        <v>11726154.929999998</v>
      </c>
    </row>
    <row r="52" spans="1:3">
      <c r="A52" s="3" t="s">
        <v>161</v>
      </c>
      <c r="B52" s="4">
        <v>8686913.2100000009</v>
      </c>
      <c r="C52" s="4">
        <v>12413851.48</v>
      </c>
    </row>
    <row r="53" spans="1:3">
      <c r="A53" s="3" t="s">
        <v>162</v>
      </c>
      <c r="B53" s="4">
        <v>14092132.33</v>
      </c>
      <c r="C53" s="4">
        <v>7852482.5</v>
      </c>
    </row>
    <row r="54" spans="1:3">
      <c r="A54" s="1" t="s">
        <v>163</v>
      </c>
      <c r="B54" s="5">
        <v>0.62</v>
      </c>
      <c r="C54" s="5">
        <v>1.58</v>
      </c>
    </row>
    <row r="55" spans="1:3">
      <c r="A55" s="1" t="s">
        <v>164</v>
      </c>
    </row>
    <row r="56" spans="1:3">
      <c r="A56" s="1" t="s">
        <v>165</v>
      </c>
    </row>
  </sheetData>
  <mergeCells count="3">
    <mergeCell ref="A3:K3"/>
    <mergeCell ref="A22:K22"/>
    <mergeCell ref="A34:K3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K44"/>
  <sheetViews>
    <sheetView workbookViewId="0">
      <selection activeCell="A45" sqref="A45"/>
    </sheetView>
  </sheetViews>
  <sheetFormatPr defaultRowHeight="15"/>
  <cols>
    <col min="1" max="1" width="27.7109375" bestFit="1" customWidth="1"/>
    <col min="2" max="3" width="12.42578125" bestFit="1" customWidth="1"/>
    <col min="4" max="4" width="11.42578125" bestFit="1" customWidth="1"/>
  </cols>
  <sheetData>
    <row r="3" spans="1:11" ht="15.75">
      <c r="A3" s="176" t="s">
        <v>166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5" spans="1:11">
      <c r="A5" s="1" t="s">
        <v>167</v>
      </c>
      <c r="B5" s="2" t="s">
        <v>8</v>
      </c>
      <c r="C5" s="2" t="s">
        <v>9</v>
      </c>
      <c r="D5" s="2" t="s">
        <v>10</v>
      </c>
      <c r="E5" s="2"/>
      <c r="F5" s="2"/>
      <c r="G5" s="2"/>
      <c r="H5" s="2"/>
      <c r="I5" s="2"/>
      <c r="J5" s="2"/>
    </row>
    <row r="6" spans="1:11">
      <c r="A6" s="3" t="s">
        <v>168</v>
      </c>
      <c r="B6" s="4">
        <v>157961.58000000002</v>
      </c>
      <c r="C6" s="4">
        <v>747082.6399999999</v>
      </c>
      <c r="D6" s="4">
        <v>720587.29999999993</v>
      </c>
    </row>
    <row r="7" spans="1:11">
      <c r="A7" s="3" t="s">
        <v>169</v>
      </c>
      <c r="B7" s="4">
        <v>399515</v>
      </c>
      <c r="C7" s="4">
        <v>417923</v>
      </c>
      <c r="D7" s="4">
        <v>292528.5</v>
      </c>
    </row>
    <row r="8" spans="1:11">
      <c r="A8" s="3" t="s">
        <v>170</v>
      </c>
      <c r="B8" s="4">
        <v>488675</v>
      </c>
      <c r="C8" s="4">
        <v>199158.9</v>
      </c>
      <c r="D8" s="4">
        <v>233220.80000000002</v>
      </c>
    </row>
    <row r="9" spans="1:11">
      <c r="A9" s="3" t="s">
        <v>171</v>
      </c>
      <c r="D9" s="4">
        <v>1148</v>
      </c>
    </row>
    <row r="10" spans="1:11">
      <c r="A10" s="3" t="s">
        <v>172</v>
      </c>
      <c r="B10" s="4">
        <v>33866</v>
      </c>
      <c r="C10" s="4">
        <v>41649</v>
      </c>
      <c r="D10" s="4">
        <v>40000</v>
      </c>
    </row>
    <row r="11" spans="1:11">
      <c r="A11" s="3" t="s">
        <v>173</v>
      </c>
      <c r="B11" s="4">
        <v>250112.28</v>
      </c>
      <c r="C11" s="4">
        <v>273667.44</v>
      </c>
      <c r="D11" s="4">
        <v>295302.44</v>
      </c>
    </row>
    <row r="12" spans="1:11">
      <c r="A12" s="3" t="s">
        <v>174</v>
      </c>
      <c r="B12" s="4">
        <v>386120</v>
      </c>
      <c r="C12" s="4">
        <v>395500</v>
      </c>
      <c r="D12" s="4">
        <v>9000</v>
      </c>
    </row>
    <row r="13" spans="1:11">
      <c r="A13" s="3" t="s">
        <v>175</v>
      </c>
      <c r="B13" s="4">
        <v>2142843.1800000002</v>
      </c>
      <c r="C13" s="4">
        <v>991567.57</v>
      </c>
      <c r="D13" s="4">
        <v>1050249.69</v>
      </c>
    </row>
    <row r="14" spans="1:11">
      <c r="A14" s="3" t="s">
        <v>176</v>
      </c>
      <c r="B14" s="4">
        <v>291197</v>
      </c>
      <c r="C14" s="4">
        <v>4516</v>
      </c>
      <c r="D14" s="4">
        <v>9032</v>
      </c>
    </row>
    <row r="15" spans="1:11">
      <c r="A15" s="3" t="s">
        <v>177</v>
      </c>
      <c r="B15" s="4">
        <v>119416</v>
      </c>
      <c r="C15" s="4">
        <v>206381</v>
      </c>
      <c r="D15" s="4">
        <v>132447</v>
      </c>
    </row>
    <row r="16" spans="1:11">
      <c r="A16" s="1" t="s">
        <v>50</v>
      </c>
      <c r="B16" s="5">
        <v>4269706.04</v>
      </c>
      <c r="C16" s="5">
        <v>3277445.55</v>
      </c>
      <c r="D16" s="5">
        <v>2783515.7299999995</v>
      </c>
    </row>
    <row r="17" spans="1:11">
      <c r="A17" s="1" t="s">
        <v>178</v>
      </c>
      <c r="B17" s="5">
        <v>-114709.8</v>
      </c>
      <c r="C17" s="5">
        <v>-583566.80000000005</v>
      </c>
      <c r="D17" s="5">
        <v>-504887.02999999997</v>
      </c>
    </row>
    <row r="20" spans="1:11" ht="15.75">
      <c r="A20" s="176" t="s">
        <v>179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77"/>
    </row>
    <row r="22" spans="1:11">
      <c r="A22" s="1" t="s">
        <v>167</v>
      </c>
      <c r="B22" s="2" t="s">
        <v>8</v>
      </c>
      <c r="C22" s="2" t="s">
        <v>9</v>
      </c>
      <c r="D22" s="2" t="s">
        <v>10</v>
      </c>
      <c r="E22" s="2"/>
      <c r="F22" s="2"/>
      <c r="G22" s="2"/>
      <c r="H22" s="2"/>
      <c r="I22" s="2"/>
      <c r="J22" s="2"/>
    </row>
    <row r="23" spans="1:11">
      <c r="A23" s="3" t="s">
        <v>180</v>
      </c>
      <c r="B23" s="4">
        <v>1762982.2</v>
      </c>
      <c r="C23" s="4">
        <v>8511064.2300000004</v>
      </c>
      <c r="D23" s="4">
        <v>2549711.23</v>
      </c>
    </row>
    <row r="24" spans="1:11">
      <c r="A24" s="3" t="s">
        <v>181</v>
      </c>
      <c r="B24" s="4">
        <v>1149487</v>
      </c>
      <c r="C24" s="4">
        <v>936355</v>
      </c>
      <c r="D24" s="4">
        <v>960643</v>
      </c>
    </row>
    <row r="25" spans="1:11">
      <c r="A25" s="3" t="s">
        <v>182</v>
      </c>
      <c r="B25" s="4">
        <v>468836</v>
      </c>
      <c r="C25" s="4">
        <v>492389</v>
      </c>
      <c r="D25" s="4">
        <v>559854</v>
      </c>
    </row>
    <row r="26" spans="1:11">
      <c r="A26" s="3" t="s">
        <v>183</v>
      </c>
      <c r="B26" s="4">
        <v>251473</v>
      </c>
      <c r="C26" s="4">
        <v>264165</v>
      </c>
      <c r="D26" s="4">
        <v>300028</v>
      </c>
    </row>
    <row r="27" spans="1:11">
      <c r="A27" s="3" t="s">
        <v>184</v>
      </c>
      <c r="B27" s="4">
        <v>49848</v>
      </c>
      <c r="C27" s="4">
        <v>48842</v>
      </c>
      <c r="D27" s="4">
        <v>53781</v>
      </c>
    </row>
    <row r="28" spans="1:11">
      <c r="A28" s="3" t="s">
        <v>185</v>
      </c>
      <c r="B28" s="4">
        <v>101763.86</v>
      </c>
      <c r="C28" s="4">
        <v>1419305.1</v>
      </c>
      <c r="D28" s="4">
        <v>268701.61</v>
      </c>
    </row>
    <row r="29" spans="1:11">
      <c r="A29" s="3" t="s">
        <v>186</v>
      </c>
      <c r="D29" s="4">
        <v>8855</v>
      </c>
    </row>
    <row r="30" spans="1:11">
      <c r="A30" s="3" t="s">
        <v>187</v>
      </c>
      <c r="B30" s="4">
        <v>570395</v>
      </c>
      <c r="C30" s="4">
        <v>585715</v>
      </c>
      <c r="D30" s="4">
        <v>595715</v>
      </c>
    </row>
    <row r="31" spans="1:11">
      <c r="A31" s="3" t="s">
        <v>188</v>
      </c>
      <c r="B31" s="4">
        <v>27185</v>
      </c>
      <c r="C31" s="4">
        <v>166314</v>
      </c>
      <c r="D31" s="4">
        <v>55500</v>
      </c>
    </row>
    <row r="32" spans="1:11">
      <c r="A32" s="3" t="s">
        <v>189</v>
      </c>
      <c r="B32" s="4">
        <v>112068</v>
      </c>
      <c r="C32" s="4">
        <v>29200</v>
      </c>
      <c r="D32" s="4">
        <v>361764</v>
      </c>
    </row>
    <row r="33" spans="1:11">
      <c r="A33" s="1" t="s">
        <v>50</v>
      </c>
      <c r="B33" s="5">
        <v>4494038.0600000005</v>
      </c>
      <c r="C33" s="5">
        <v>12453349.33</v>
      </c>
      <c r="D33" s="5">
        <v>5714552.8400000008</v>
      </c>
    </row>
    <row r="36" spans="1:11" ht="15.75">
      <c r="A36" s="176" t="s">
        <v>190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</row>
    <row r="38" spans="1:11">
      <c r="A38" s="1" t="s">
        <v>191</v>
      </c>
      <c r="B38" s="2" t="s">
        <v>8</v>
      </c>
      <c r="C38" s="2" t="s">
        <v>9</v>
      </c>
      <c r="D38" s="2" t="s">
        <v>10</v>
      </c>
      <c r="E38" s="2"/>
      <c r="F38" s="2"/>
      <c r="G38" s="2"/>
      <c r="H38" s="2"/>
      <c r="I38" s="2"/>
      <c r="J38" s="2"/>
    </row>
    <row r="39" spans="1:11">
      <c r="A39" s="3" t="s">
        <v>192</v>
      </c>
      <c r="B39" s="4">
        <v>5332172</v>
      </c>
      <c r="C39" s="4">
        <v>3790168</v>
      </c>
      <c r="D39" s="4">
        <v>2468164</v>
      </c>
    </row>
    <row r="40" spans="1:11">
      <c r="A40" s="3" t="s">
        <v>193</v>
      </c>
      <c r="C40" s="4">
        <v>1362458.15</v>
      </c>
      <c r="D40" s="4">
        <v>1119269.69</v>
      </c>
    </row>
    <row r="41" spans="1:11">
      <c r="A41" s="3" t="s">
        <v>194</v>
      </c>
      <c r="B41" s="4">
        <v>4890000</v>
      </c>
      <c r="C41" s="4">
        <v>4530000</v>
      </c>
      <c r="D41" s="4">
        <v>3330000</v>
      </c>
    </row>
    <row r="42" spans="1:11">
      <c r="A42" s="3" t="s">
        <v>195</v>
      </c>
      <c r="B42" s="4">
        <v>135588.76</v>
      </c>
      <c r="C42" s="4">
        <v>955052.19</v>
      </c>
      <c r="D42" s="4">
        <v>2498446.5299999998</v>
      </c>
    </row>
    <row r="43" spans="1:11">
      <c r="A43" s="3" t="s">
        <v>196</v>
      </c>
      <c r="C43" s="4">
        <v>185500</v>
      </c>
      <c r="D43" s="4">
        <v>175000</v>
      </c>
    </row>
    <row r="44" spans="1:11">
      <c r="A44" s="1" t="s">
        <v>50</v>
      </c>
      <c r="B44" s="5">
        <v>10357760.76</v>
      </c>
      <c r="C44" s="5">
        <v>10823178.34</v>
      </c>
      <c r="D44" s="5">
        <v>9590880.2199999988</v>
      </c>
    </row>
  </sheetData>
  <mergeCells count="3">
    <mergeCell ref="A3:K3"/>
    <mergeCell ref="A20:K20"/>
    <mergeCell ref="A36:K36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K31"/>
  <sheetViews>
    <sheetView workbookViewId="0">
      <selection activeCell="A32" sqref="A32"/>
    </sheetView>
  </sheetViews>
  <sheetFormatPr defaultRowHeight="15"/>
  <cols>
    <col min="1" max="1" width="31.7109375" bestFit="1" customWidth="1"/>
    <col min="2" max="2" width="14.140625" bestFit="1" customWidth="1"/>
    <col min="3" max="3" width="15.28515625" bestFit="1" customWidth="1"/>
  </cols>
  <sheetData>
    <row r="3" spans="1:11" ht="15.75">
      <c r="A3" s="176" t="s">
        <v>197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5" spans="1:11">
      <c r="A5" s="1" t="s">
        <v>198</v>
      </c>
      <c r="B5" s="2" t="s">
        <v>199</v>
      </c>
      <c r="C5" s="2" t="s">
        <v>200</v>
      </c>
      <c r="D5" s="2"/>
      <c r="E5" s="2"/>
      <c r="F5" s="2"/>
      <c r="G5" s="2"/>
      <c r="H5" s="2"/>
      <c r="I5" s="2"/>
      <c r="J5" s="2"/>
    </row>
    <row r="6" spans="1:11">
      <c r="A6" s="3" t="s">
        <v>201</v>
      </c>
      <c r="B6" s="4">
        <v>616419826.88</v>
      </c>
      <c r="C6" s="4">
        <v>631300516.82000005</v>
      </c>
    </row>
    <row r="7" spans="1:11">
      <c r="A7" s="3" t="s">
        <v>202</v>
      </c>
      <c r="B7" s="4">
        <v>182131468.06999999</v>
      </c>
      <c r="C7" s="4">
        <v>208482262.78999999</v>
      </c>
    </row>
    <row r="8" spans="1:11">
      <c r="A8" s="3" t="s">
        <v>203</v>
      </c>
      <c r="B8" s="4">
        <v>-226705412.61000001</v>
      </c>
      <c r="C8" s="4">
        <v>-226705412.61000001</v>
      </c>
    </row>
    <row r="9" spans="1:11">
      <c r="A9" s="3" t="s">
        <v>204</v>
      </c>
      <c r="B9" s="4">
        <v>-1445944.3</v>
      </c>
      <c r="C9" s="4">
        <v>-1445944.3</v>
      </c>
    </row>
    <row r="10" spans="1:11">
      <c r="A10" s="3" t="s">
        <v>205</v>
      </c>
      <c r="B10" s="4">
        <v>513765.95</v>
      </c>
      <c r="C10" s="4">
        <v>536240.94999999995</v>
      </c>
    </row>
    <row r="11" spans="1:11">
      <c r="A11" s="1" t="s">
        <v>50</v>
      </c>
      <c r="B11" s="5">
        <v>570913703.99000013</v>
      </c>
      <c r="C11" s="5">
        <v>612167663.6500001</v>
      </c>
    </row>
    <row r="14" spans="1:11" ht="15.75">
      <c r="A14" s="176" t="s">
        <v>206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</row>
    <row r="16" spans="1:11">
      <c r="A16" s="1" t="s">
        <v>198</v>
      </c>
      <c r="B16" s="2" t="s">
        <v>199</v>
      </c>
      <c r="C16" s="2" t="s">
        <v>200</v>
      </c>
      <c r="D16" s="2"/>
      <c r="E16" s="2"/>
      <c r="F16" s="2"/>
      <c r="G16" s="2"/>
      <c r="H16" s="2"/>
      <c r="I16" s="2"/>
      <c r="J16" s="2"/>
    </row>
    <row r="17" spans="1:11">
      <c r="A17" s="3" t="s">
        <v>207</v>
      </c>
      <c r="B17" s="4">
        <v>5395.38</v>
      </c>
      <c r="C17" s="4">
        <v>8122.3800000000047</v>
      </c>
    </row>
    <row r="18" spans="1:11">
      <c r="A18" s="3" t="s">
        <v>208</v>
      </c>
      <c r="B18" s="4">
        <v>508370.57</v>
      </c>
      <c r="C18" s="4">
        <v>528118.57000000007</v>
      </c>
    </row>
    <row r="19" spans="1:11">
      <c r="A19" s="1" t="s">
        <v>50</v>
      </c>
      <c r="B19" s="5">
        <v>513765.95</v>
      </c>
      <c r="C19" s="5">
        <v>536240.94999999995</v>
      </c>
    </row>
    <row r="22" spans="1:11" ht="15.75">
      <c r="A22" s="176" t="s">
        <v>209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</row>
    <row r="24" spans="1:11">
      <c r="A24" s="1" t="s">
        <v>191</v>
      </c>
      <c r="B24" s="2" t="s">
        <v>199</v>
      </c>
      <c r="C24" s="2" t="s">
        <v>200</v>
      </c>
      <c r="D24" s="2"/>
      <c r="E24" s="2"/>
      <c r="F24" s="2"/>
      <c r="G24" s="2"/>
      <c r="H24" s="2"/>
      <c r="I24" s="2"/>
      <c r="J24" s="2"/>
    </row>
    <row r="25" spans="1:11">
      <c r="A25" s="3" t="s">
        <v>210</v>
      </c>
      <c r="B25" s="4">
        <v>5400069.4000000004</v>
      </c>
      <c r="C25" s="4">
        <v>7719386.8600000003</v>
      </c>
    </row>
    <row r="26" spans="1:11">
      <c r="A26" s="3" t="s">
        <v>211</v>
      </c>
      <c r="C26" s="4">
        <v>505380.08</v>
      </c>
    </row>
    <row r="27" spans="1:11">
      <c r="A27" s="3" t="s">
        <v>212</v>
      </c>
      <c r="B27" s="4">
        <v>26733839.050000001</v>
      </c>
      <c r="C27" s="4">
        <v>62688506.200000003</v>
      </c>
    </row>
    <row r="28" spans="1:11">
      <c r="A28" s="3" t="s">
        <v>213</v>
      </c>
      <c r="B28" s="4">
        <v>-27831645.949999999</v>
      </c>
      <c r="C28" s="4">
        <v>-65975955.409999996</v>
      </c>
    </row>
    <row r="29" spans="1:11">
      <c r="A29" s="3" t="s">
        <v>214</v>
      </c>
      <c r="B29" s="4">
        <v>16895.38</v>
      </c>
      <c r="C29" s="4">
        <v>8122.38</v>
      </c>
    </row>
    <row r="30" spans="1:11">
      <c r="A30" s="3" t="s">
        <v>215</v>
      </c>
      <c r="B30" s="4">
        <v>337258.57</v>
      </c>
      <c r="C30" s="4">
        <v>438202.57</v>
      </c>
    </row>
    <row r="31" spans="1:11">
      <c r="A31" s="1" t="s">
        <v>50</v>
      </c>
      <c r="B31" s="5">
        <v>4656416.4500000039</v>
      </c>
      <c r="C31" s="5">
        <v>5383642.6800000044</v>
      </c>
    </row>
  </sheetData>
  <mergeCells count="3">
    <mergeCell ref="A3:K3"/>
    <mergeCell ref="A14:K14"/>
    <mergeCell ref="A22:K22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Úvod stránka</vt:lpstr>
      <vt:lpstr>Text</vt:lpstr>
      <vt:lpstr>Rozpočet</vt:lpstr>
      <vt:lpstr>Rozpočet podrobně</vt:lpstr>
      <vt:lpstr>Příjmy</vt:lpstr>
      <vt:lpstr>Výdaje</vt:lpstr>
      <vt:lpstr>Financování</vt:lpstr>
      <vt:lpstr>Zúčtovací vztahy</vt:lpstr>
      <vt:lpstr>Účty a fondy</vt:lpstr>
      <vt:lpstr>Transfery</vt:lpstr>
      <vt:lpstr>Podíly</vt:lpstr>
      <vt:lpstr>Majetek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lubos.tyls</dc:creator>
  <cp:lastModifiedBy>hockova</cp:lastModifiedBy>
  <cp:lastPrinted>2014-06-04T08:17:20Z</cp:lastPrinted>
  <dcterms:created xsi:type="dcterms:W3CDTF">2014-05-19T14:27:26Z</dcterms:created>
  <dcterms:modified xsi:type="dcterms:W3CDTF">2014-06-09T12:40:02Z</dcterms:modified>
</cp:coreProperties>
</file>